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"/>
    </mc:Choice>
  </mc:AlternateContent>
  <bookViews>
    <workbookView xWindow="0" yWindow="0" windowWidth="23040" windowHeight="8328"/>
  </bookViews>
  <sheets>
    <sheet name="QUY 4 VA 2025" sheetId="9" r:id="rId1"/>
  </sheets>
  <definedNames>
    <definedName name="_xlnm.Print_Titles" localSheetId="0">'QUY 4 VA 2025'!$A:$B,'QUY 4 VA 2025'!$5:$5</definedName>
  </definedNames>
  <calcPr calcId="162913"/>
</workbook>
</file>

<file path=xl/calcChain.xml><?xml version="1.0" encoding="utf-8"?>
<calcChain xmlns="http://schemas.openxmlformats.org/spreadsheetml/2006/main">
  <c r="ES26" i="9" l="1"/>
  <c r="ET26" i="9"/>
  <c r="EU26" i="9"/>
  <c r="EV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DS26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DD26" i="9"/>
  <c r="DE26" i="9"/>
  <c r="DF26" i="9"/>
  <c r="DG26" i="9"/>
  <c r="DH26" i="9"/>
  <c r="DI26" i="9"/>
  <c r="DJ26" i="9"/>
  <c r="DK26" i="9"/>
  <c r="DL26" i="9"/>
  <c r="DM26" i="9"/>
  <c r="DN26" i="9"/>
  <c r="DO26" i="9"/>
  <c r="DP26" i="9"/>
  <c r="DQ26" i="9"/>
  <c r="DR26" i="9"/>
  <c r="CR26" i="9"/>
  <c r="CS26" i="9"/>
  <c r="CT26" i="9"/>
  <c r="CU26" i="9"/>
  <c r="CV26" i="9"/>
  <c r="CW26" i="9"/>
  <c r="CX26" i="9"/>
  <c r="CY26" i="9"/>
  <c r="CZ26" i="9"/>
  <c r="DA26" i="9"/>
  <c r="DB26" i="9"/>
  <c r="DC26" i="9"/>
  <c r="CE26" i="9"/>
  <c r="CF26" i="9"/>
  <c r="CG26" i="9"/>
  <c r="CH26" i="9"/>
  <c r="CI26" i="9"/>
  <c r="CJ26" i="9"/>
  <c r="CK26" i="9"/>
  <c r="CL26" i="9"/>
  <c r="CM26" i="9"/>
  <c r="CN26" i="9"/>
  <c r="CO26" i="9"/>
  <c r="CP26" i="9"/>
  <c r="CQ26" i="9"/>
  <c r="BR26" i="9"/>
  <c r="BS26" i="9"/>
  <c r="BT26" i="9"/>
  <c r="BU26" i="9"/>
  <c r="BV26" i="9"/>
  <c r="BW26" i="9"/>
  <c r="BX26" i="9"/>
  <c r="BY26" i="9"/>
  <c r="BZ26" i="9"/>
  <c r="CA26" i="9"/>
  <c r="CB26" i="9"/>
  <c r="CC26" i="9"/>
  <c r="CD26" i="9"/>
  <c r="BO26" i="9"/>
  <c r="BP26" i="9"/>
  <c r="BK26" i="9"/>
  <c r="BL26" i="9"/>
  <c r="BM26" i="9"/>
  <c r="AZ26" i="9"/>
  <c r="BA26" i="9"/>
  <c r="BB26" i="9"/>
  <c r="BC26" i="9"/>
  <c r="BD26" i="9"/>
  <c r="BE26" i="9"/>
  <c r="BF26" i="9"/>
  <c r="BG26" i="9"/>
  <c r="BH26" i="9"/>
  <c r="BI26" i="9"/>
  <c r="BJ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S26" i="9"/>
  <c r="T26" i="9"/>
  <c r="U26" i="9"/>
  <c r="V26" i="9"/>
  <c r="W26" i="9"/>
  <c r="X26" i="9"/>
  <c r="Y26" i="9"/>
  <c r="G26" i="9"/>
  <c r="H26" i="9"/>
  <c r="I26" i="9"/>
  <c r="J26" i="9"/>
  <c r="K26" i="9"/>
  <c r="L26" i="9"/>
  <c r="M26" i="9"/>
  <c r="N26" i="9"/>
  <c r="O26" i="9"/>
  <c r="P26" i="9"/>
  <c r="Q26" i="9"/>
  <c r="R26" i="9"/>
  <c r="F26" i="9"/>
  <c r="D26" i="9"/>
  <c r="C26" i="9"/>
  <c r="E11" i="9"/>
  <c r="EM22" i="9" l="1"/>
  <c r="CH20" i="9" l="1"/>
  <c r="EV21" i="9"/>
  <c r="EV20" i="9"/>
  <c r="EV19" i="9"/>
  <c r="BQ26" i="9"/>
  <c r="ES22" i="9"/>
  <c r="ES20" i="9"/>
  <c r="DF20" i="9" l="1"/>
  <c r="EM20" i="9" l="1"/>
  <c r="EK20" i="9"/>
  <c r="EP20" i="9"/>
  <c r="EJ22" i="9"/>
  <c r="EJ18" i="9" s="1"/>
  <c r="EI22" i="9"/>
  <c r="EI18" i="9" s="1"/>
  <c r="EH22" i="9"/>
  <c r="EH18" i="9" s="1"/>
  <c r="EG22" i="9"/>
  <c r="EF22" i="9"/>
  <c r="EE22" i="9"/>
  <c r="EG21" i="9"/>
  <c r="DX20" i="9" l="1"/>
  <c r="DW20" i="9"/>
  <c r="DV20" i="9"/>
  <c r="DL20" i="9" l="1"/>
  <c r="CZ22" i="9" l="1"/>
  <c r="CZ18" i="9" s="1"/>
  <c r="CX22" i="9"/>
  <c r="CQ22" i="9"/>
  <c r="BP22" i="9"/>
  <c r="BO22" i="9"/>
  <c r="BN22" i="9"/>
  <c r="AB40" i="9" l="1"/>
  <c r="AC40" i="9"/>
  <c r="AA40" i="9"/>
  <c r="BY20" i="9"/>
  <c r="D43" i="9"/>
  <c r="E43" i="9" s="1"/>
  <c r="C43" i="9"/>
  <c r="E42" i="9" l="1"/>
  <c r="D42" i="9"/>
  <c r="C42" i="9"/>
  <c r="E28" i="9"/>
  <c r="E26" i="9" s="1"/>
  <c r="E15" i="9"/>
  <c r="E10" i="9"/>
  <c r="D10" i="9"/>
  <c r="C10" i="9"/>
  <c r="BV11" i="9"/>
  <c r="BT10" i="9"/>
  <c r="Z39" i="9"/>
  <c r="X22" i="9"/>
  <c r="AS22" i="9"/>
  <c r="AU21" i="9"/>
  <c r="AW22" i="9"/>
  <c r="AX22" i="9"/>
  <c r="AV22" i="9"/>
  <c r="BD18" i="9"/>
  <c r="AL22" i="9"/>
  <c r="Q22" i="9"/>
  <c r="P22" i="9"/>
  <c r="O22" i="9"/>
  <c r="O18" i="9" s="1"/>
  <c r="Q20" i="9"/>
  <c r="CO41" i="9" l="1"/>
  <c r="CP41" i="9"/>
  <c r="CQ41" i="9"/>
  <c r="CR41" i="9"/>
  <c r="CS41" i="9"/>
  <c r="CT41" i="9"/>
  <c r="CU41" i="9"/>
  <c r="CV41" i="9"/>
  <c r="CW41" i="9"/>
  <c r="CX41" i="9"/>
  <c r="CY41" i="9"/>
  <c r="CZ41" i="9"/>
  <c r="DA41" i="9"/>
  <c r="DB41" i="9"/>
  <c r="DC41" i="9"/>
  <c r="DD41" i="9"/>
  <c r="DE41" i="9"/>
  <c r="DF41" i="9"/>
  <c r="DG41" i="9"/>
  <c r="DH41" i="9"/>
  <c r="DI41" i="9"/>
  <c r="DJ41" i="9"/>
  <c r="DK41" i="9"/>
  <c r="DL41" i="9"/>
  <c r="DM41" i="9"/>
  <c r="DN41" i="9"/>
  <c r="DO41" i="9"/>
  <c r="DP41" i="9"/>
  <c r="DQ41" i="9"/>
  <c r="DR41" i="9"/>
  <c r="DS41" i="9"/>
  <c r="DT41" i="9"/>
  <c r="DU41" i="9"/>
  <c r="DV41" i="9"/>
  <c r="DW41" i="9"/>
  <c r="DX41" i="9"/>
  <c r="DY41" i="9"/>
  <c r="DZ41" i="9"/>
  <c r="EA41" i="9"/>
  <c r="EB41" i="9"/>
  <c r="EC41" i="9"/>
  <c r="EC12" i="9" s="1"/>
  <c r="ED41" i="9"/>
  <c r="EE41" i="9"/>
  <c r="EF41" i="9"/>
  <c r="EG41" i="9"/>
  <c r="EH41" i="9"/>
  <c r="EI41" i="9"/>
  <c r="EJ41" i="9"/>
  <c r="EK41" i="9"/>
  <c r="EL41" i="9"/>
  <c r="EM41" i="9"/>
  <c r="EN41" i="9"/>
  <c r="EO41" i="9"/>
  <c r="EP41" i="9"/>
  <c r="EQ41" i="9"/>
  <c r="ER41" i="9"/>
  <c r="ES41" i="9"/>
  <c r="ET41" i="9"/>
  <c r="EU41" i="9"/>
  <c r="EV41" i="9"/>
  <c r="CO38" i="9"/>
  <c r="CP38" i="9"/>
  <c r="CQ38" i="9"/>
  <c r="CR38" i="9"/>
  <c r="CS38" i="9"/>
  <c r="CT38" i="9"/>
  <c r="CU38" i="9"/>
  <c r="CV38" i="9"/>
  <c r="CW38" i="9"/>
  <c r="CX38" i="9"/>
  <c r="CY38" i="9"/>
  <c r="CZ38" i="9"/>
  <c r="DA38" i="9"/>
  <c r="DB38" i="9"/>
  <c r="DC38" i="9"/>
  <c r="DD38" i="9"/>
  <c r="DE38" i="9"/>
  <c r="DF38" i="9"/>
  <c r="DG38" i="9"/>
  <c r="DH38" i="9"/>
  <c r="DI38" i="9"/>
  <c r="DJ38" i="9"/>
  <c r="DK38" i="9"/>
  <c r="DL38" i="9"/>
  <c r="DM38" i="9"/>
  <c r="DN38" i="9"/>
  <c r="DO38" i="9"/>
  <c r="DP38" i="9"/>
  <c r="DQ38" i="9"/>
  <c r="DR38" i="9"/>
  <c r="DS38" i="9"/>
  <c r="DT38" i="9"/>
  <c r="DU38" i="9"/>
  <c r="DV38" i="9"/>
  <c r="DW38" i="9"/>
  <c r="DX38" i="9"/>
  <c r="DY38" i="9"/>
  <c r="DZ38" i="9"/>
  <c r="EA38" i="9"/>
  <c r="EB38" i="9"/>
  <c r="EC38" i="9"/>
  <c r="ED38" i="9"/>
  <c r="EE38" i="9"/>
  <c r="EF38" i="9"/>
  <c r="EG38" i="9"/>
  <c r="EH38" i="9"/>
  <c r="EI38" i="9"/>
  <c r="EJ38" i="9"/>
  <c r="EK38" i="9"/>
  <c r="EL38" i="9"/>
  <c r="EM38" i="9"/>
  <c r="EN38" i="9"/>
  <c r="EO38" i="9"/>
  <c r="EP38" i="9"/>
  <c r="EQ38" i="9"/>
  <c r="ER38" i="9"/>
  <c r="ES38" i="9"/>
  <c r="ET38" i="9"/>
  <c r="EU38" i="9"/>
  <c r="EV38" i="9"/>
  <c r="CV18" i="9"/>
  <c r="CW18" i="9"/>
  <c r="CX18" i="9"/>
  <c r="CY18" i="9"/>
  <c r="DA18" i="9"/>
  <c r="DA12" i="9" s="1"/>
  <c r="DB18" i="9"/>
  <c r="DC18" i="9"/>
  <c r="DD18" i="9"/>
  <c r="DE18" i="9"/>
  <c r="DF18" i="9"/>
  <c r="DG18" i="9"/>
  <c r="DG12" i="9" s="1"/>
  <c r="DH18" i="9"/>
  <c r="DI18" i="9"/>
  <c r="DJ18" i="9"/>
  <c r="DK18" i="9"/>
  <c r="DL18" i="9"/>
  <c r="DM18" i="9"/>
  <c r="DN18" i="9"/>
  <c r="DO18" i="9"/>
  <c r="DP18" i="9"/>
  <c r="DQ18" i="9"/>
  <c r="DR18" i="9"/>
  <c r="DS18" i="9"/>
  <c r="DS12" i="9" s="1"/>
  <c r="DT18" i="9"/>
  <c r="DU18" i="9"/>
  <c r="DV18" i="9"/>
  <c r="DW18" i="9"/>
  <c r="DX18" i="9"/>
  <c r="DY18" i="9"/>
  <c r="DY12" i="9" s="1"/>
  <c r="DZ18" i="9"/>
  <c r="EA18" i="9"/>
  <c r="EB18" i="9"/>
  <c r="EB12" i="9" s="1"/>
  <c r="EC18" i="9"/>
  <c r="ED18" i="9"/>
  <c r="ED12" i="9" s="1"/>
  <c r="EE18" i="9"/>
  <c r="EF18" i="9"/>
  <c r="EG18" i="9"/>
  <c r="EK18" i="9"/>
  <c r="EK12" i="9" s="1"/>
  <c r="EL18" i="9"/>
  <c r="EM18" i="9"/>
  <c r="EN18" i="9"/>
  <c r="EO18" i="9"/>
  <c r="EP18" i="9"/>
  <c r="EP12" i="9" s="1"/>
  <c r="EQ18" i="9"/>
  <c r="ER18" i="9"/>
  <c r="ES18" i="9"/>
  <c r="ET18" i="9"/>
  <c r="ET12" i="9" s="1"/>
  <c r="EU18" i="9"/>
  <c r="EV18" i="9"/>
  <c r="CO18" i="9"/>
  <c r="CP18" i="9"/>
  <c r="CP12" i="9" s="1"/>
  <c r="CQ18" i="9"/>
  <c r="CR18" i="9"/>
  <c r="CS18" i="9"/>
  <c r="CT18" i="9"/>
  <c r="CU18" i="9"/>
  <c r="CO12" i="9"/>
  <c r="CR12" i="9" l="1"/>
  <c r="EU12" i="9"/>
  <c r="CU12" i="9"/>
  <c r="CS12" i="9"/>
  <c r="EV12" i="9"/>
  <c r="EQ12" i="9"/>
  <c r="EO12" i="9"/>
  <c r="EN12" i="9"/>
  <c r="EJ12" i="9"/>
  <c r="EI12" i="9"/>
  <c r="EH12" i="9"/>
  <c r="EE12" i="9"/>
  <c r="EA12" i="9"/>
  <c r="DX12" i="9"/>
  <c r="DW12" i="9"/>
  <c r="DV12" i="9"/>
  <c r="DP12" i="9"/>
  <c r="DQ12" i="9"/>
  <c r="DM12" i="9"/>
  <c r="DL12" i="9"/>
  <c r="DK12" i="9"/>
  <c r="DJ12" i="9"/>
  <c r="DF12" i="9"/>
  <c r="DE12" i="9"/>
  <c r="DD12" i="9"/>
  <c r="DC12" i="9"/>
  <c r="CZ12" i="9"/>
  <c r="CY12" i="9"/>
  <c r="CX12" i="9"/>
  <c r="CT12" i="9"/>
  <c r="CQ12" i="9"/>
  <c r="EL12" i="9"/>
  <c r="DZ12" i="9"/>
  <c r="DO12" i="9"/>
  <c r="DR12" i="9"/>
  <c r="EM12" i="9"/>
  <c r="EG12" i="9"/>
  <c r="CW12" i="9"/>
  <c r="DI12" i="9"/>
  <c r="ER12" i="9"/>
  <c r="EF12" i="9"/>
  <c r="DH12" i="9"/>
  <c r="CV12" i="9"/>
  <c r="ES12" i="9"/>
  <c r="DT12" i="9"/>
  <c r="DU12" i="9"/>
  <c r="DN12" i="9"/>
  <c r="DB12" i="9"/>
  <c r="CJ41" i="9"/>
  <c r="CK41" i="9"/>
  <c r="CL41" i="9"/>
  <c r="CM41" i="9"/>
  <c r="CN41" i="9"/>
  <c r="BX41" i="9"/>
  <c r="BY41" i="9"/>
  <c r="BZ41" i="9"/>
  <c r="CA41" i="9"/>
  <c r="CB41" i="9"/>
  <c r="CC41" i="9"/>
  <c r="CD41" i="9"/>
  <c r="CE41" i="9"/>
  <c r="CF41" i="9"/>
  <c r="CG41" i="9"/>
  <c r="CH41" i="9"/>
  <c r="BL41" i="9"/>
  <c r="BM41" i="9"/>
  <c r="BN41" i="9"/>
  <c r="BO41" i="9"/>
  <c r="BP41" i="9"/>
  <c r="BQ41" i="9"/>
  <c r="BR41" i="9"/>
  <c r="BS41" i="9"/>
  <c r="BT41" i="9"/>
  <c r="BU41" i="9"/>
  <c r="BV41" i="9"/>
  <c r="BF41" i="9"/>
  <c r="BG41" i="9"/>
  <c r="BH41" i="9"/>
  <c r="BI41" i="9"/>
  <c r="BJ41" i="9"/>
  <c r="AQ41" i="9"/>
  <c r="AR41" i="9"/>
  <c r="AS41" i="9"/>
  <c r="AT41" i="9"/>
  <c r="AU41" i="9"/>
  <c r="AV41" i="9"/>
  <c r="AW41" i="9"/>
  <c r="AX41" i="9"/>
  <c r="AK41" i="9"/>
  <c r="AL41" i="9"/>
  <c r="AM41" i="9"/>
  <c r="AN41" i="9"/>
  <c r="AO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F38" i="9"/>
  <c r="G38" i="9"/>
  <c r="H38" i="9"/>
  <c r="I38" i="9"/>
  <c r="J38" i="9"/>
  <c r="K38" i="9"/>
  <c r="L38" i="9"/>
  <c r="M38" i="9"/>
  <c r="N38" i="9"/>
  <c r="O38" i="9"/>
  <c r="P38" i="9"/>
  <c r="Q38" i="9"/>
  <c r="F18" i="9"/>
  <c r="G18" i="9"/>
  <c r="H18" i="9"/>
  <c r="H12" i="9" s="1"/>
  <c r="I18" i="9"/>
  <c r="J18" i="9"/>
  <c r="K18" i="9"/>
  <c r="L18" i="9"/>
  <c r="M18" i="9"/>
  <c r="N18" i="9"/>
  <c r="P18" i="9"/>
  <c r="BU18" i="9"/>
  <c r="J12" i="9" l="1"/>
  <c r="G12" i="9"/>
  <c r="F12" i="9"/>
  <c r="E18" i="9" l="1"/>
  <c r="E13" i="9"/>
  <c r="CM18" i="9" l="1"/>
  <c r="BX18" i="9"/>
  <c r="AK18" i="9"/>
  <c r="AW18" i="9"/>
  <c r="AZ41" i="9" l="1"/>
  <c r="AZ18" i="9"/>
  <c r="S18" i="9" l="1"/>
  <c r="V41" i="9"/>
  <c r="V18" i="9"/>
  <c r="AT18" i="9"/>
  <c r="BS18" i="9"/>
  <c r="BR18" i="9"/>
  <c r="Y18" i="9"/>
  <c r="Y41" i="9"/>
  <c r="X40" i="9"/>
  <c r="CJ18" i="9"/>
  <c r="CK18" i="9"/>
  <c r="CI18" i="9"/>
  <c r="AQ18" i="9"/>
  <c r="BL18" i="9"/>
  <c r="BI18" i="9"/>
  <c r="AE41" i="9"/>
  <c r="AE18" i="9"/>
  <c r="M12" i="9"/>
  <c r="AH41" i="9"/>
  <c r="AH18" i="9"/>
  <c r="BC41" i="9"/>
  <c r="AR18" i="9" l="1"/>
  <c r="BC18" i="9"/>
  <c r="BO18" i="9" l="1"/>
  <c r="BP18" i="9"/>
  <c r="BN18" i="9"/>
  <c r="AN18" i="9"/>
  <c r="BZ18" i="9"/>
  <c r="CA18" i="9"/>
  <c r="CA12" i="9" s="1"/>
  <c r="CB18" i="9"/>
  <c r="CC18" i="9"/>
  <c r="CD18" i="9"/>
  <c r="CE18" i="9"/>
  <c r="CF18" i="9"/>
  <c r="CG18" i="9"/>
  <c r="CH18" i="9"/>
  <c r="CC38" i="9"/>
  <c r="CD38" i="9"/>
  <c r="CE38" i="9"/>
  <c r="CF38" i="9"/>
  <c r="CG38" i="9"/>
  <c r="CH38" i="9"/>
  <c r="CI38" i="9"/>
  <c r="CJ38" i="9"/>
  <c r="CJ12" i="9" s="1"/>
  <c r="CK38" i="9"/>
  <c r="CL38" i="9"/>
  <c r="CM38" i="9"/>
  <c r="CM12" i="9" s="1"/>
  <c r="CN38" i="9"/>
  <c r="BO38" i="9"/>
  <c r="BP38" i="9"/>
  <c r="BQ38" i="9"/>
  <c r="BR38" i="9"/>
  <c r="BR12" i="9" s="1"/>
  <c r="BS38" i="9"/>
  <c r="BT38" i="9"/>
  <c r="BU38" i="9"/>
  <c r="BV38" i="9"/>
  <c r="BW38" i="9"/>
  <c r="BX38" i="9"/>
  <c r="BX12" i="9" s="1"/>
  <c r="BY38" i="9"/>
  <c r="BZ38" i="9"/>
  <c r="CA38" i="9"/>
  <c r="CB38" i="9"/>
  <c r="BC38" i="9"/>
  <c r="BC12" i="9" s="1"/>
  <c r="BD38" i="9"/>
  <c r="BE38" i="9"/>
  <c r="BF38" i="9"/>
  <c r="BG38" i="9"/>
  <c r="BH38" i="9"/>
  <c r="BI38" i="9"/>
  <c r="BI12" i="9" s="1"/>
  <c r="BJ38" i="9"/>
  <c r="BK38" i="9"/>
  <c r="BL38" i="9"/>
  <c r="BL12" i="9" s="1"/>
  <c r="BM38" i="9"/>
  <c r="BN38" i="9"/>
  <c r="AX38" i="9"/>
  <c r="AY38" i="9"/>
  <c r="AZ38" i="9"/>
  <c r="AZ12" i="9" s="1"/>
  <c r="BA38" i="9"/>
  <c r="BB38" i="9"/>
  <c r="AI38" i="9"/>
  <c r="AJ38" i="9"/>
  <c r="AK38" i="9"/>
  <c r="AK12" i="9" s="1"/>
  <c r="AL38" i="9"/>
  <c r="AM38" i="9"/>
  <c r="AN38" i="9"/>
  <c r="AO38" i="9"/>
  <c r="AP38" i="9"/>
  <c r="AQ38" i="9"/>
  <c r="AQ12" i="9" s="1"/>
  <c r="AR38" i="9"/>
  <c r="AR12" i="9" s="1"/>
  <c r="AS38" i="9"/>
  <c r="AT38" i="9"/>
  <c r="AT12" i="9" s="1"/>
  <c r="AU38" i="9"/>
  <c r="AV38" i="9"/>
  <c r="AW38" i="9"/>
  <c r="AW12" i="9" s="1"/>
  <c r="Y38" i="9"/>
  <c r="Y12" i="9" s="1"/>
  <c r="Z38" i="9"/>
  <c r="AA38" i="9"/>
  <c r="AB38" i="9"/>
  <c r="AC38" i="9"/>
  <c r="AD38" i="9"/>
  <c r="AE38" i="9"/>
  <c r="AE12" i="9" s="1"/>
  <c r="AF38" i="9"/>
  <c r="AG38" i="9"/>
  <c r="AH38" i="9"/>
  <c r="AH12" i="9" s="1"/>
  <c r="R38" i="9"/>
  <c r="S38" i="9"/>
  <c r="S12" i="9" s="1"/>
  <c r="T38" i="9"/>
  <c r="U38" i="9"/>
  <c r="V38" i="9"/>
  <c r="V12" i="9" s="1"/>
  <c r="W38" i="9"/>
  <c r="D38" i="9"/>
  <c r="E38" i="9"/>
  <c r="E12" i="9" s="1"/>
  <c r="C38" i="9"/>
  <c r="AB41" i="9"/>
  <c r="AB18" i="9"/>
  <c r="BF18" i="9"/>
  <c r="P12" i="9"/>
  <c r="CB12" i="9" l="1"/>
  <c r="BZ12" i="9"/>
  <c r="BU12" i="9"/>
  <c r="BF12" i="9"/>
  <c r="AN12" i="9"/>
  <c r="CH12" i="9"/>
  <c r="CG12" i="9"/>
  <c r="CF12" i="9"/>
  <c r="CE12" i="9"/>
  <c r="CD12" i="9"/>
  <c r="AB12" i="9"/>
  <c r="CC12" i="9"/>
  <c r="BO12" i="9"/>
  <c r="AL18" i="9" l="1"/>
  <c r="AL12" i="9" s="1"/>
  <c r="CI41" i="9" l="1"/>
  <c r="CI12" i="9" s="1"/>
  <c r="AJ41" i="9"/>
  <c r="AP41" i="9"/>
  <c r="AI41" i="9"/>
  <c r="BN32" i="9"/>
  <c r="BN26" i="9" s="1"/>
  <c r="X38" i="9" l="1"/>
  <c r="CN18" i="9"/>
  <c r="BP12" i="9"/>
  <c r="BQ18" i="9"/>
  <c r="BT18" i="9"/>
  <c r="BV18" i="9"/>
  <c r="BW18" i="9"/>
  <c r="BY18" i="9"/>
  <c r="CK12" i="9"/>
  <c r="CL18" i="9"/>
  <c r="AY18" i="9"/>
  <c r="BA18" i="9"/>
  <c r="BB18" i="9"/>
  <c r="BE18" i="9"/>
  <c r="BG18" i="9"/>
  <c r="BH18" i="9"/>
  <c r="BJ18" i="9"/>
  <c r="BJ12" i="9" s="1"/>
  <c r="BK18" i="9"/>
  <c r="BM18" i="9"/>
  <c r="AA18" i="9"/>
  <c r="AC18" i="9"/>
  <c r="AD18" i="9"/>
  <c r="AF18" i="9"/>
  <c r="AG18" i="9"/>
  <c r="AI18" i="9"/>
  <c r="AJ18" i="9"/>
  <c r="AM18" i="9"/>
  <c r="AM12" i="9" s="1"/>
  <c r="AO18" i="9"/>
  <c r="AO12" i="9" s="1"/>
  <c r="AP18" i="9"/>
  <c r="AP12" i="9" s="1"/>
  <c r="AS18" i="9"/>
  <c r="AU18" i="9"/>
  <c r="AV18" i="9"/>
  <c r="AX18" i="9"/>
  <c r="D18" i="9"/>
  <c r="Q18" i="9"/>
  <c r="R18" i="9"/>
  <c r="T18" i="9"/>
  <c r="U18" i="9"/>
  <c r="W18" i="9"/>
  <c r="X18" i="9"/>
  <c r="Z18" i="9"/>
  <c r="C18" i="9"/>
  <c r="D13" i="9"/>
  <c r="C13" i="9"/>
  <c r="CN66" i="9"/>
  <c r="BW66" i="9"/>
  <c r="BT66" i="9"/>
  <c r="BQ66" i="9"/>
  <c r="BN66" i="9"/>
  <c r="BK66" i="9"/>
  <c r="BE66" i="9"/>
  <c r="BB66" i="9"/>
  <c r="AY66" i="9"/>
  <c r="AV66" i="9"/>
  <c r="AS66" i="9"/>
  <c r="AP66" i="9"/>
  <c r="AM66" i="9"/>
  <c r="AJ66" i="9"/>
  <c r="AG66" i="9"/>
  <c r="AD66" i="9"/>
  <c r="AA66" i="9"/>
  <c r="X66" i="9"/>
  <c r="U66" i="9"/>
  <c r="R66" i="9"/>
  <c r="O66" i="9"/>
  <c r="L66" i="9"/>
  <c r="I66" i="9"/>
  <c r="C66" i="9"/>
  <c r="CN44" i="9"/>
  <c r="BW44" i="9"/>
  <c r="BT44" i="9"/>
  <c r="BQ44" i="9"/>
  <c r="BN44" i="9"/>
  <c r="BK44" i="9"/>
  <c r="BE44" i="9"/>
  <c r="BB44" i="9"/>
  <c r="AY44" i="9"/>
  <c r="AV44" i="9"/>
  <c r="AS44" i="9"/>
  <c r="AP44" i="9"/>
  <c r="AM44" i="9"/>
  <c r="AJ44" i="9"/>
  <c r="AG44" i="9"/>
  <c r="AD44" i="9"/>
  <c r="AA44" i="9"/>
  <c r="X44" i="9"/>
  <c r="U44" i="9"/>
  <c r="R44" i="9"/>
  <c r="O44" i="9"/>
  <c r="L44" i="9"/>
  <c r="I44" i="9"/>
  <c r="C44" i="9"/>
  <c r="BW41" i="9"/>
  <c r="BK41" i="9"/>
  <c r="BE41" i="9"/>
  <c r="BD41" i="9"/>
  <c r="BB41" i="9"/>
  <c r="BA41" i="9"/>
  <c r="AY41" i="9"/>
  <c r="AG41" i="9"/>
  <c r="AF41" i="9"/>
  <c r="AD41" i="9"/>
  <c r="AC41" i="9"/>
  <c r="AA41" i="9"/>
  <c r="Z41" i="9"/>
  <c r="X41" i="9"/>
  <c r="W41" i="9"/>
  <c r="C41" i="9"/>
  <c r="O12" i="9"/>
  <c r="N12" i="9"/>
  <c r="L12" i="9"/>
  <c r="K12" i="9"/>
  <c r="I12" i="9"/>
  <c r="C12" i="9" l="1"/>
  <c r="AC12" i="9"/>
  <c r="AA12" i="9"/>
  <c r="BM12" i="9"/>
  <c r="AD12" i="9"/>
  <c r="CL12" i="9"/>
  <c r="D12" i="9"/>
  <c r="Z12" i="9"/>
  <c r="X12" i="9"/>
  <c r="W12" i="9"/>
  <c r="U12" i="9"/>
  <c r="AJ12" i="9"/>
  <c r="T12" i="9"/>
  <c r="AI12" i="9"/>
  <c r="BD12" i="9"/>
  <c r="R12" i="9"/>
  <c r="AG12" i="9"/>
  <c r="Q12" i="9"/>
  <c r="AF12" i="9"/>
  <c r="AS12" i="9"/>
  <c r="AU12" i="9"/>
  <c r="BE12" i="9"/>
  <c r="BK12" i="9"/>
  <c r="BN12" i="9"/>
  <c r="AX12" i="9"/>
  <c r="BW12" i="9"/>
  <c r="BQ12" i="9"/>
  <c r="BH12" i="9"/>
  <c r="BB12" i="9"/>
  <c r="BV12" i="9"/>
  <c r="AV12" i="9"/>
  <c r="BG12" i="9"/>
  <c r="BA12" i="9"/>
  <c r="BT12" i="9"/>
  <c r="CN12" i="9"/>
  <c r="AY12" i="9"/>
  <c r="BY12" i="9"/>
  <c r="BS12" i="9"/>
</calcChain>
</file>

<file path=xl/comments1.xml><?xml version="1.0" encoding="utf-8"?>
<comments xmlns="http://schemas.openxmlformats.org/spreadsheetml/2006/main">
  <authors>
    <author>Windows User</author>
  </authors>
  <commentList>
    <comment ref="BY4" authorId="0" shapeId="0">
      <text>
        <r>
          <rPr>
            <b/>
            <sz val="9"/>
            <rFont val="Tahoma"/>
            <family val="2"/>
          </rPr>
          <t>Windows User: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<sst xmlns="http://schemas.openxmlformats.org/spreadsheetml/2006/main" count="312" uniqueCount="129">
  <si>
    <t xml:space="preserve">  Đơn vị: Sở Y tế Nghệ An</t>
  </si>
  <si>
    <t>ĐVT: Triệu đồng</t>
  </si>
  <si>
    <t>ĐVT: triệu đồng</t>
  </si>
  <si>
    <t xml:space="preserve">
TT </t>
  </si>
  <si>
    <t>Nội dung</t>
  </si>
  <si>
    <t>VP Sở Y tế</t>
  </si>
  <si>
    <t>BV sản Nhi</t>
  </si>
  <si>
    <t>BV Phổi</t>
  </si>
  <si>
    <t>BV Tâm thần</t>
  </si>
  <si>
    <t>BV Y học cổ truyền</t>
  </si>
  <si>
    <t>BV phục hồi chức năng</t>
  </si>
  <si>
    <t>BV Nội tiết</t>
  </si>
  <si>
    <t>BV ĐK Tây Bắc</t>
  </si>
  <si>
    <t>BV ĐK Tây Nam</t>
  </si>
  <si>
    <t>BV Ung bướu</t>
  </si>
  <si>
    <t>BV Chấn thương</t>
  </si>
  <si>
    <t>BV Mắt</t>
  </si>
  <si>
    <t>BV ĐK Nghi Lộc</t>
  </si>
  <si>
    <t>BV ĐK Diễn Châu</t>
  </si>
  <si>
    <t>BV ĐK Quỳnh Lưu</t>
  </si>
  <si>
    <t>BV ĐK Yên Thành</t>
  </si>
  <si>
    <t>BV ĐK Đô Lương</t>
  </si>
  <si>
    <t>BV ĐK Thanh Chương</t>
  </si>
  <si>
    <t>BV ĐK TP Vinh</t>
  </si>
  <si>
    <t>TT kiểm soát Bệnh tật</t>
  </si>
  <si>
    <t>TT giám định y khoa</t>
  </si>
  <si>
    <t>TT  HH truyền máu</t>
  </si>
  <si>
    <t>TT Pháp y</t>
  </si>
  <si>
    <t>Dự toán năm</t>
  </si>
  <si>
    <t>I</t>
  </si>
  <si>
    <t>Tổng số thu, chi, nộp NS phí, lệ phí</t>
  </si>
  <si>
    <t>Số thu phí, lệ phí</t>
  </si>
  <si>
    <t>Số phí nộp NSNN</t>
  </si>
  <si>
    <t>Số được phép chi từ nguồn phí để lại</t>
  </si>
  <si>
    <t>Dự toán chi NSNN</t>
  </si>
  <si>
    <t>KP quản lý hành chính</t>
  </si>
  <si>
    <t>1.1</t>
  </si>
  <si>
    <t>KP hoạt động sự nghiệp</t>
  </si>
  <si>
    <t>2.1</t>
  </si>
  <si>
    <t>KPCTMT Quốc gia</t>
  </si>
  <si>
    <t>KP chương trình nông thôn mới</t>
  </si>
  <si>
    <t>KP CT nâng cao thể trạng, tầm vóc người dân tộc thiểu số PC suy dinh dưỡng trẻ em</t>
  </si>
  <si>
    <t>Kinh phí XDCB</t>
  </si>
  <si>
    <t>KP Chương trình mục tiêu y tế- Dân số</t>
  </si>
  <si>
    <t>PC một số BTN NH và các bệnh không lây nhiễm</t>
  </si>
  <si>
    <t xml:space="preserve">Hoạt động phòng, chống Phong </t>
  </si>
  <si>
    <t xml:space="preserve">PC  Lao </t>
  </si>
  <si>
    <t xml:space="preserve">PC  sốt rét </t>
  </si>
  <si>
    <t xml:space="preserve"> PC Sốt xuất huyết</t>
  </si>
  <si>
    <t>Bảo vệ sức khỏe Tâm thần</t>
  </si>
  <si>
    <t xml:space="preserve">Hoạt động PC  đái tháo đường </t>
  </si>
  <si>
    <t xml:space="preserve">Bệnh phổi tắc nghẽn mãn tính </t>
  </si>
  <si>
    <t xml:space="preserve">Hoạt động Y tế học đường </t>
  </si>
  <si>
    <t xml:space="preserve">PC Ung thư </t>
  </si>
  <si>
    <t>Hoạt động PC  Tim mạch, Tăng huyết áp</t>
  </si>
  <si>
    <t>Tiêm chủng mở rộng</t>
  </si>
  <si>
    <t xml:space="preserve"> Dân số và Phát triển</t>
  </si>
  <si>
    <t>3,3,1</t>
  </si>
  <si>
    <t>HĐ Dân số KHHGĐ</t>
  </si>
  <si>
    <t>3,3,2</t>
  </si>
  <si>
    <t>HĐ CSSKSS</t>
  </si>
  <si>
    <t>3,3,3</t>
  </si>
  <si>
    <t>HĐ cải thiện tình trạng dinh dưỡng trẻ em</t>
  </si>
  <si>
    <t>An toàn thực phẩm</t>
  </si>
  <si>
    <t>Phòng chống HIV/AIDS</t>
  </si>
  <si>
    <t xml:space="preserve">Đảm bảo máu an toàn </t>
  </si>
  <si>
    <t>Quân dân y kết hợp</t>
  </si>
  <si>
    <t>Theo dõi, giám sát, truyền thông</t>
  </si>
  <si>
    <t>KP Chương trình mục tiêu - trung ương</t>
  </si>
  <si>
    <t xml:space="preserve">PC  Phong </t>
  </si>
  <si>
    <t>Bảo vệ  SK Tâm thần</t>
  </si>
  <si>
    <t xml:space="preserve">PC  đái tháo đường </t>
  </si>
  <si>
    <t xml:space="preserve">Bệnh phổi tắc nghẽn </t>
  </si>
  <si>
    <t xml:space="preserve"> Y tế học đường </t>
  </si>
  <si>
    <t>PC  Tim mạch, Tăng huyết áp</t>
  </si>
  <si>
    <t>cải thiện tình trạng dinh dưỡng trẻ em</t>
  </si>
  <si>
    <t>3.3.4</t>
  </si>
  <si>
    <t>HĐ PHCN người khuyết tật</t>
  </si>
  <si>
    <t>3.3.5</t>
  </si>
  <si>
    <t>HĐ chăm sóc sức khỏe người cao tuổi</t>
  </si>
  <si>
    <t>Kinh phí không tự chủ 2024 chuyển 2025</t>
  </si>
  <si>
    <t>Kinh phí không tự chủ 2025</t>
  </si>
  <si>
    <t xml:space="preserve"> Kinh phí  tự chủ 2024 chuyển 2025</t>
  </si>
  <si>
    <t xml:space="preserve"> Kinh phí  tự chủ 2025</t>
  </si>
  <si>
    <t xml:space="preserve">KP đối ứng các Dự án </t>
  </si>
  <si>
    <t>CTMT 2024 chuyển sang</t>
  </si>
  <si>
    <t>CTMT 2025,  gồm:</t>
  </si>
  <si>
    <t>KP ghi thu ghi chi nước ngoài thuộc nguồn thu NS địa phương</t>
  </si>
  <si>
    <t>KP 2024 chuyển sang 2025</t>
  </si>
  <si>
    <t>KP năm 2025</t>
  </si>
  <si>
    <t>Kinh phí 2024 chuyển 2025</t>
  </si>
  <si>
    <t>Kinh phí 2025</t>
  </si>
  <si>
    <t>Kinh phí  tự chủ 2025</t>
  </si>
  <si>
    <t>KP CTMT phát triển KTXH vùng đồng bào dân tộc thiểu số và miền núi.</t>
  </si>
  <si>
    <t>CTMT giảm nghèo bền vững</t>
  </si>
  <si>
    <t>Trung tâm bảo trợ xã hội</t>
  </si>
  <si>
    <t>Làng trẻ em SOS</t>
  </si>
  <si>
    <t>Trung tâm công tác xã hội</t>
  </si>
  <si>
    <t>Quỹ bảo trợ trẻ em</t>
  </si>
  <si>
    <t>KP 2024  chuyển 2025</t>
  </si>
  <si>
    <t>BV hữu nghị đa khoa</t>
  </si>
  <si>
    <t>CÔNG KHAI TÌNH HÌNH THỰC HIỆN  DỰ TOÁN  NGÂN SÁCH QUÝ 4 VÀ CẢ NĂM 2025</t>
  </si>
  <si>
    <t>Ước thực hiện quý 4</t>
  </si>
  <si>
    <t>Ước thực hiện cả năm 2025</t>
  </si>
  <si>
    <t>TTYT Nam Đàn</t>
  </si>
  <si>
    <t>TTYT Thái Hòa</t>
  </si>
  <si>
    <t>TTYT Thanh Chương</t>
  </si>
  <si>
    <t>TTYT Nghi Lộc</t>
  </si>
  <si>
    <t>TTYT Quỳ Châu</t>
  </si>
  <si>
    <t>TTYT Quỳ Hợp</t>
  </si>
  <si>
    <t>TTYT Quỳnh Lưu</t>
  </si>
  <si>
    <t>TTYT Hưng Nguyên</t>
  </si>
  <si>
    <t>TTYT Đô Lương</t>
  </si>
  <si>
    <t>TTYT Nghĩa Đàn</t>
  </si>
  <si>
    <t>TTYT Hoàng Mai</t>
  </si>
  <si>
    <t>TTYT Tân Kỳ</t>
  </si>
  <si>
    <t>TTYT Diễn Châu</t>
  </si>
  <si>
    <t>TTYT Con Cuông</t>
  </si>
  <si>
    <t>TTYT TP Vinh</t>
  </si>
  <si>
    <t>TTYT Yên Thành</t>
  </si>
  <si>
    <t>TTYT Quế Phong</t>
  </si>
  <si>
    <t>TTYT Anh Sơn</t>
  </si>
  <si>
    <t>TTYT Kỳ Sơn</t>
  </si>
  <si>
    <t>TTYT Tương Dương</t>
  </si>
  <si>
    <t>CTMT Dân số</t>
  </si>
  <si>
    <t>BV Da liễu</t>
  </si>
  <si>
    <t>TT Kiểm nghiệm Thuốc, Mỹ phẩm, Thực phẩm</t>
  </si>
  <si>
    <t>Số dự kiến chi</t>
  </si>
  <si>
    <t>(kèm theo Quyết định số  65/QĐ-SYT ngày 14 tháng 01 năm 2026 của Sở Y tế Nghệ 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</si>
</sst>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#,##0.0"/>
    <numFmt numFmtId="166" formatCode="0.0"/>
  </numFmts>
  <fonts count="31" x14ac:knownFonts="1">
    <font>
      <sz val="11"/>
      <color theme="1"/>
      <name val="Calibri"/>
      <charset val="163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.Vn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5" fillId="0" borderId="0"/>
  </cellStyleXfs>
  <cellXfs count="142">
    <xf numFmtId="0" fontId="0" fillId="0" borderId="0" xfId="0"/>
    <xf numFmtId="0" fontId="11" fillId="0" borderId="6" xfId="0" applyFont="1" applyBorder="1" applyAlignment="1">
      <alignment horizontal="center"/>
    </xf>
    <xf numFmtId="3" fontId="12" fillId="0" borderId="6" xfId="6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6" xfId="0" applyFont="1" applyBorder="1" applyAlignment="1">
      <alignment horizontal="center"/>
    </xf>
    <xf numFmtId="3" fontId="13" fillId="0" borderId="6" xfId="6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/>
    </xf>
    <xf numFmtId="0" fontId="12" fillId="0" borderId="8" xfId="0" applyFont="1" applyBorder="1" applyAlignment="1">
      <alignment vertical="center" wrapText="1"/>
    </xf>
    <xf numFmtId="3" fontId="12" fillId="0" borderId="8" xfId="6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3" fontId="12" fillId="0" borderId="1" xfId="6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3" fontId="15" fillId="0" borderId="0" xfId="0" applyNumberFormat="1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3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vertical="center" wrapText="1"/>
    </xf>
    <xf numFmtId="3" fontId="21" fillId="0" borderId="7" xfId="0" applyNumberFormat="1" applyFont="1" applyBorder="1" applyAlignment="1">
      <alignment vertical="center" wrapText="1"/>
    </xf>
    <xf numFmtId="3" fontId="10" fillId="0" borderId="0" xfId="0" applyNumberFormat="1" applyFont="1" applyAlignment="1">
      <alignment vertical="center"/>
    </xf>
    <xf numFmtId="0" fontId="21" fillId="0" borderId="0" xfId="0" applyFont="1"/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/>
    </xf>
    <xf numFmtId="3" fontId="10" fillId="0" borderId="6" xfId="6" applyNumberFormat="1" applyFont="1" applyBorder="1" applyAlignment="1">
      <alignment horizontal="right" vertical="center"/>
    </xf>
    <xf numFmtId="0" fontId="10" fillId="0" borderId="0" xfId="0" applyFont="1"/>
    <xf numFmtId="0" fontId="22" fillId="0" borderId="6" xfId="0" applyFont="1" applyBorder="1" applyAlignment="1">
      <alignment horizontal="center"/>
    </xf>
    <xf numFmtId="4" fontId="10" fillId="0" borderId="6" xfId="6" applyNumberFormat="1" applyFont="1" applyBorder="1" applyAlignment="1">
      <alignment horizontal="right" vertical="center"/>
    </xf>
    <xf numFmtId="3" fontId="21" fillId="0" borderId="6" xfId="6" applyNumberFormat="1" applyFont="1" applyBorder="1" applyAlignment="1">
      <alignment horizontal="right" vertical="center"/>
    </xf>
    <xf numFmtId="0" fontId="12" fillId="0" borderId="8" xfId="0" applyFont="1" applyBorder="1" applyAlignment="1">
      <alignment wrapTex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3" fontId="21" fillId="0" borderId="7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10" fillId="0" borderId="6" xfId="0" applyFont="1" applyBorder="1" applyAlignment="1">
      <alignment horizontal="lef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2" fillId="0" borderId="6" xfId="11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3" fontId="21" fillId="0" borderId="6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2" fillId="0" borderId="8" xfId="0" applyFont="1" applyBorder="1" applyAlignment="1">
      <alignment vertical="center" wrapText="1"/>
    </xf>
    <xf numFmtId="3" fontId="22" fillId="0" borderId="6" xfId="6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/>
    <xf numFmtId="4" fontId="22" fillId="0" borderId="6" xfId="6" applyNumberFormat="1" applyFont="1" applyBorder="1" applyAlignment="1">
      <alignment horizontal="right" vertical="center"/>
    </xf>
    <xf numFmtId="3" fontId="25" fillId="0" borderId="0" xfId="0" applyNumberFormat="1" applyFont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0" xfId="0" applyFont="1"/>
    <xf numFmtId="4" fontId="28" fillId="0" borderId="0" xfId="0" applyNumberFormat="1" applyFont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21" fillId="0" borderId="6" xfId="6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4" xfId="0" applyFont="1" applyBorder="1" applyAlignment="1">
      <alignment vertical="center" wrapText="1"/>
    </xf>
    <xf numFmtId="0" fontId="12" fillId="0" borderId="6" xfId="0" applyFont="1" applyBorder="1" applyAlignment="1">
      <alignment wrapText="1"/>
    </xf>
    <xf numFmtId="3" fontId="16" fillId="0" borderId="0" xfId="0" applyNumberFormat="1" applyFont="1"/>
    <xf numFmtId="4" fontId="16" fillId="0" borderId="0" xfId="0" applyNumberFormat="1" applyFont="1"/>
    <xf numFmtId="4" fontId="18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3" fontId="16" fillId="0" borderId="0" xfId="0" applyNumberFormat="1" applyFont="1" applyAlignment="1">
      <alignment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3" fontId="29" fillId="0" borderId="0" xfId="0" applyNumberFormat="1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3" fontId="21" fillId="0" borderId="9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vertical="center" wrapText="1"/>
    </xf>
    <xf numFmtId="4" fontId="21" fillId="0" borderId="6" xfId="0" applyNumberFormat="1" applyFont="1" applyBorder="1" applyAlignment="1">
      <alignment vertical="center" wrapText="1"/>
    </xf>
    <xf numFmtId="165" fontId="10" fillId="0" borderId="6" xfId="6" applyNumberFormat="1" applyFont="1" applyBorder="1" applyAlignment="1">
      <alignment horizontal="right" vertical="center"/>
    </xf>
    <xf numFmtId="1" fontId="10" fillId="0" borderId="6" xfId="7" applyNumberFormat="1" applyFont="1" applyBorder="1" applyAlignment="1">
      <alignment horizontal="right" vertical="center"/>
    </xf>
    <xf numFmtId="4" fontId="10" fillId="0" borderId="6" xfId="7" applyNumberFormat="1" applyFont="1" applyBorder="1" applyAlignment="1">
      <alignment horizontal="right" vertical="center"/>
    </xf>
    <xf numFmtId="1" fontId="10" fillId="0" borderId="6" xfId="6" applyNumberFormat="1" applyFont="1" applyBorder="1" applyAlignment="1">
      <alignment horizontal="right" vertical="center"/>
    </xf>
    <xf numFmtId="3" fontId="10" fillId="0" borderId="6" xfId="10" applyNumberFormat="1" applyFont="1" applyBorder="1" applyAlignment="1">
      <alignment horizontal="right" vertical="center"/>
    </xf>
    <xf numFmtId="3" fontId="10" fillId="0" borderId="6" xfId="7" applyNumberFormat="1" applyFont="1" applyBorder="1" applyAlignment="1">
      <alignment horizontal="right" vertical="center"/>
    </xf>
    <xf numFmtId="166" fontId="10" fillId="0" borderId="6" xfId="6" applyNumberFormat="1" applyFont="1" applyBorder="1" applyAlignment="1">
      <alignment horizontal="right" vertical="center"/>
    </xf>
    <xf numFmtId="165" fontId="10" fillId="0" borderId="6" xfId="10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3" fontId="22" fillId="0" borderId="6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4" fontId="21" fillId="0" borderId="7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3" fontId="30" fillId="0" borderId="10" xfId="0" applyNumberFormat="1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12">
    <cellStyle name="Comma 2" xfId="1"/>
    <cellStyle name="Comma 3" xfId="2"/>
    <cellStyle name="Comma 4" xfId="3"/>
    <cellStyle name="Normal" xfId="0" builtinId="0"/>
    <cellStyle name="Normal 2" xfId="4"/>
    <cellStyle name="Normal 2 2" xfId="5"/>
    <cellStyle name="Normal 24" xfId="6"/>
    <cellStyle name="Normal 3" xfId="7"/>
    <cellStyle name="Normal 4" xfId="8"/>
    <cellStyle name="Normal 5" xfId="9"/>
    <cellStyle name="Normal 8" xfId="10"/>
    <cellStyle name="Normal_Tong hop DT 2007 ngay 5-10 phong Van xa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D89"/>
  <sheetViews>
    <sheetView tabSelected="1" workbookViewId="0">
      <pane xSplit="2" ySplit="5" topLeftCell="C42" activePane="bottomRight" state="frozenSplit"/>
      <selection pane="topRight"/>
      <selection pane="bottomLeft"/>
      <selection pane="bottomRight" activeCell="C11" sqref="C11"/>
    </sheetView>
  </sheetViews>
  <sheetFormatPr defaultColWidth="9.109375" defaultRowHeight="18" x14ac:dyDescent="0.35"/>
  <cols>
    <col min="1" max="1" width="5" style="22" customWidth="1"/>
    <col min="2" max="2" width="31.44140625" style="23" customWidth="1"/>
    <col min="3" max="5" width="7.33203125" style="24" customWidth="1"/>
    <col min="6" max="8" width="7.33203125" style="75" customWidth="1"/>
    <col min="9" max="10" width="6.33203125" style="73" customWidth="1"/>
    <col min="11" max="11" width="7.44140625" style="73" customWidth="1"/>
    <col min="12" max="12" width="6.44140625" style="73" customWidth="1"/>
    <col min="13" max="13" width="7.44140625" style="73" customWidth="1"/>
    <col min="14" max="14" width="6.44140625" style="73" customWidth="1"/>
    <col min="15" max="17" width="6.88671875" style="73" customWidth="1"/>
    <col min="18" max="20" width="6.44140625" style="74" customWidth="1"/>
    <col min="21" max="23" width="7" style="74" customWidth="1"/>
    <col min="24" max="24" width="7.6640625" style="78" customWidth="1"/>
    <col min="25" max="25" width="7.109375" style="78" customWidth="1"/>
    <col min="26" max="26" width="7.109375" style="74" customWidth="1"/>
    <col min="27" max="29" width="6.44140625" style="74" customWidth="1"/>
    <col min="30" max="32" width="6.88671875" style="74" customWidth="1"/>
    <col min="33" max="34" width="7.33203125" style="74" customWidth="1"/>
    <col min="35" max="35" width="7.6640625" style="74" customWidth="1"/>
    <col min="36" max="38" width="6.33203125" style="74" customWidth="1"/>
    <col min="39" max="41" width="6.88671875" style="74" customWidth="1"/>
    <col min="42" max="42" width="8.44140625" style="74" customWidth="1"/>
    <col min="43" max="43" width="7.44140625" style="74" customWidth="1"/>
    <col min="44" max="44" width="6.88671875" style="74" customWidth="1"/>
    <col min="45" max="45" width="8.44140625" style="74" customWidth="1"/>
    <col min="46" max="46" width="6.6640625" style="74" customWidth="1"/>
    <col min="47" max="47" width="6.44140625" style="74" customWidth="1"/>
    <col min="48" max="56" width="8.44140625" style="74" customWidth="1"/>
    <col min="57" max="57" width="8.109375" style="74" customWidth="1"/>
    <col min="58" max="58" width="8" style="74" customWidth="1"/>
    <col min="59" max="59" width="7.33203125" style="74" customWidth="1"/>
    <col min="60" max="62" width="10" style="74" customWidth="1"/>
    <col min="63" max="143" width="8.44140625" style="74" customWidth="1"/>
    <col min="144" max="152" width="11.44140625" style="74" customWidth="1"/>
    <col min="153" max="161" width="9.109375" style="23"/>
    <col min="162" max="16384" width="9.109375" style="21"/>
  </cols>
  <sheetData>
    <row r="1" spans="1:186" x14ac:dyDescent="0.35">
      <c r="A1" s="137" t="s">
        <v>0</v>
      </c>
      <c r="B1" s="13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86"/>
      <c r="S1" s="86"/>
      <c r="T1" s="86"/>
      <c r="U1" s="86"/>
      <c r="V1" s="86"/>
      <c r="W1" s="86"/>
      <c r="X1" s="87"/>
      <c r="Y1" s="87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20"/>
      <c r="GD1" s="20"/>
    </row>
    <row r="2" spans="1:186" x14ac:dyDescent="0.35">
      <c r="A2" s="138" t="s">
        <v>101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82"/>
      <c r="V2" s="82"/>
      <c r="W2" s="82"/>
      <c r="X2" s="88"/>
      <c r="Y2" s="88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20"/>
      <c r="GD2" s="20"/>
    </row>
    <row r="3" spans="1:186" x14ac:dyDescent="0.35">
      <c r="A3" s="139" t="s">
        <v>128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83"/>
      <c r="V3" s="83"/>
      <c r="W3" s="83"/>
      <c r="X3" s="89"/>
      <c r="Y3" s="89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20"/>
      <c r="GD3" s="20"/>
    </row>
    <row r="4" spans="1:186" ht="18.75" customHeight="1" x14ac:dyDescent="0.35">
      <c r="F4" s="24"/>
      <c r="G4" s="24"/>
      <c r="H4" s="24"/>
      <c r="I4" s="90"/>
      <c r="J4" s="90"/>
      <c r="K4" s="90"/>
      <c r="L4" s="90"/>
      <c r="M4" s="90"/>
      <c r="N4" s="132" t="s">
        <v>1</v>
      </c>
      <c r="O4" s="132"/>
      <c r="P4" s="132"/>
      <c r="Q4" s="132"/>
      <c r="R4" s="91"/>
      <c r="S4" s="91"/>
      <c r="T4" s="91"/>
      <c r="U4" s="92"/>
      <c r="V4" s="92"/>
      <c r="W4" s="92"/>
      <c r="X4" s="93"/>
      <c r="Y4" s="93"/>
      <c r="Z4" s="92"/>
      <c r="AA4" s="92"/>
      <c r="AB4" s="92"/>
      <c r="AC4" s="132" t="s">
        <v>1</v>
      </c>
      <c r="AD4" s="132"/>
      <c r="AE4" s="132"/>
      <c r="AF4" s="132"/>
      <c r="AG4" s="136"/>
      <c r="AH4" s="136"/>
      <c r="AI4" s="136"/>
      <c r="AJ4" s="136"/>
      <c r="AK4" s="136"/>
      <c r="AL4" s="136"/>
      <c r="AM4" s="136"/>
      <c r="AN4" s="81"/>
      <c r="AO4" s="91"/>
      <c r="AP4" s="91"/>
      <c r="AQ4" s="132" t="s">
        <v>1</v>
      </c>
      <c r="AR4" s="132"/>
      <c r="AS4" s="132"/>
      <c r="AT4" s="132"/>
      <c r="AU4" s="92"/>
      <c r="AV4" s="92"/>
      <c r="AW4" s="92"/>
      <c r="AX4" s="92"/>
      <c r="AY4" s="92"/>
      <c r="AZ4" s="92"/>
      <c r="BA4" s="92"/>
      <c r="BB4" s="92"/>
      <c r="BC4" s="92"/>
      <c r="BD4" s="132" t="s">
        <v>2</v>
      </c>
      <c r="BE4" s="132"/>
      <c r="BF4" s="132"/>
      <c r="BG4" s="132"/>
      <c r="BH4" s="91"/>
      <c r="BI4" s="91"/>
      <c r="BJ4" s="91"/>
      <c r="BK4" s="91"/>
      <c r="BL4" s="94"/>
      <c r="BM4" s="92"/>
      <c r="BN4" s="92"/>
      <c r="BO4" s="92"/>
      <c r="BP4" s="92"/>
      <c r="BQ4" s="131" t="s">
        <v>2</v>
      </c>
      <c r="BR4" s="131"/>
      <c r="BS4" s="131"/>
      <c r="BT4" s="92"/>
      <c r="BU4" s="92"/>
      <c r="BV4" s="92"/>
      <c r="BW4" s="92"/>
      <c r="BX4" s="92"/>
      <c r="BY4" s="91"/>
      <c r="BZ4" s="91"/>
      <c r="CA4" s="91"/>
      <c r="CB4" s="91"/>
      <c r="CC4" s="132" t="s">
        <v>2</v>
      </c>
      <c r="CD4" s="132"/>
      <c r="CE4" s="132"/>
      <c r="CF4" s="91"/>
      <c r="CG4" s="91"/>
      <c r="CH4" s="91"/>
      <c r="CI4" s="91"/>
      <c r="CJ4" s="91"/>
      <c r="CK4" s="91"/>
      <c r="CL4" s="91"/>
      <c r="CM4" s="91"/>
      <c r="CN4" s="91"/>
      <c r="CO4" s="132" t="s">
        <v>2</v>
      </c>
      <c r="CP4" s="132"/>
      <c r="CQ4" s="132"/>
      <c r="CR4" s="94"/>
      <c r="CS4" s="94"/>
      <c r="CT4" s="94"/>
      <c r="CU4" s="94"/>
      <c r="CV4" s="94"/>
      <c r="CW4" s="94"/>
      <c r="CX4" s="94"/>
      <c r="CY4" s="94"/>
      <c r="CZ4" s="94"/>
      <c r="DA4" s="132" t="s">
        <v>2</v>
      </c>
      <c r="DB4" s="132"/>
      <c r="DC4" s="132"/>
      <c r="DD4" s="94"/>
      <c r="DE4" s="94"/>
      <c r="DF4" s="94"/>
      <c r="DG4" s="94"/>
      <c r="DH4" s="94"/>
      <c r="DI4" s="94"/>
      <c r="DJ4" s="94"/>
      <c r="DK4" s="94"/>
      <c r="DL4" s="94"/>
      <c r="DM4" s="132" t="s">
        <v>2</v>
      </c>
      <c r="DN4" s="132"/>
      <c r="DO4" s="132"/>
      <c r="DP4" s="94"/>
      <c r="DQ4" s="94"/>
      <c r="DR4" s="94"/>
      <c r="DS4" s="94"/>
      <c r="DT4" s="94"/>
      <c r="DU4" s="94"/>
      <c r="DV4" s="94"/>
      <c r="DW4" s="94"/>
      <c r="DX4" s="94"/>
      <c r="DY4" s="132" t="s">
        <v>2</v>
      </c>
      <c r="DZ4" s="132"/>
      <c r="EA4" s="132"/>
      <c r="EB4" s="94"/>
      <c r="EC4" s="94"/>
      <c r="ED4" s="94"/>
      <c r="EE4" s="94"/>
      <c r="EF4" s="94"/>
      <c r="EG4" s="94"/>
      <c r="EH4" s="94"/>
      <c r="EI4" s="94"/>
      <c r="EJ4" s="94"/>
      <c r="EK4" s="132" t="s">
        <v>2</v>
      </c>
      <c r="EL4" s="132"/>
      <c r="EM4" s="132"/>
      <c r="EN4" s="94"/>
      <c r="EO4" s="94"/>
      <c r="EP4" s="94"/>
      <c r="EQ4" s="94"/>
      <c r="ER4" s="94"/>
      <c r="ES4" s="94"/>
      <c r="ET4" s="132" t="s">
        <v>2</v>
      </c>
      <c r="EU4" s="132"/>
      <c r="EV4" s="132"/>
    </row>
    <row r="5" spans="1:186" s="3" customFormat="1" ht="86.25" customHeight="1" x14ac:dyDescent="0.3">
      <c r="A5" s="140" t="s">
        <v>3</v>
      </c>
      <c r="B5" s="140" t="s">
        <v>4</v>
      </c>
      <c r="C5" s="133" t="s">
        <v>5</v>
      </c>
      <c r="D5" s="134"/>
      <c r="E5" s="135"/>
      <c r="F5" s="133" t="s">
        <v>100</v>
      </c>
      <c r="G5" s="134"/>
      <c r="H5" s="135"/>
      <c r="I5" s="133" t="s">
        <v>6</v>
      </c>
      <c r="J5" s="134"/>
      <c r="K5" s="135"/>
      <c r="L5" s="133" t="s">
        <v>7</v>
      </c>
      <c r="M5" s="134"/>
      <c r="N5" s="135"/>
      <c r="O5" s="133" t="s">
        <v>8</v>
      </c>
      <c r="P5" s="134"/>
      <c r="Q5" s="135"/>
      <c r="R5" s="133" t="s">
        <v>9</v>
      </c>
      <c r="S5" s="134"/>
      <c r="T5" s="135"/>
      <c r="U5" s="133" t="s">
        <v>10</v>
      </c>
      <c r="V5" s="134"/>
      <c r="W5" s="135"/>
      <c r="X5" s="133" t="s">
        <v>11</v>
      </c>
      <c r="Y5" s="134"/>
      <c r="Z5" s="135"/>
      <c r="AA5" s="133" t="s">
        <v>12</v>
      </c>
      <c r="AB5" s="134"/>
      <c r="AC5" s="135"/>
      <c r="AD5" s="133" t="s">
        <v>13</v>
      </c>
      <c r="AE5" s="134"/>
      <c r="AF5" s="135"/>
      <c r="AG5" s="133" t="s">
        <v>14</v>
      </c>
      <c r="AH5" s="134"/>
      <c r="AI5" s="135"/>
      <c r="AJ5" s="133" t="s">
        <v>15</v>
      </c>
      <c r="AK5" s="134"/>
      <c r="AL5" s="135"/>
      <c r="AM5" s="133" t="s">
        <v>16</v>
      </c>
      <c r="AN5" s="134"/>
      <c r="AO5" s="135"/>
      <c r="AP5" s="133" t="s">
        <v>17</v>
      </c>
      <c r="AQ5" s="134"/>
      <c r="AR5" s="135"/>
      <c r="AS5" s="133" t="s">
        <v>18</v>
      </c>
      <c r="AT5" s="134"/>
      <c r="AU5" s="135"/>
      <c r="AV5" s="133" t="s">
        <v>19</v>
      </c>
      <c r="AW5" s="134"/>
      <c r="AX5" s="135"/>
      <c r="AY5" s="133" t="s">
        <v>20</v>
      </c>
      <c r="AZ5" s="134"/>
      <c r="BA5" s="135"/>
      <c r="BB5" s="133" t="s">
        <v>21</v>
      </c>
      <c r="BC5" s="134"/>
      <c r="BD5" s="135"/>
      <c r="BE5" s="133" t="s">
        <v>22</v>
      </c>
      <c r="BF5" s="134"/>
      <c r="BG5" s="135"/>
      <c r="BH5" s="133" t="s">
        <v>23</v>
      </c>
      <c r="BI5" s="134"/>
      <c r="BJ5" s="135"/>
      <c r="BK5" s="133" t="s">
        <v>125</v>
      </c>
      <c r="BL5" s="134"/>
      <c r="BM5" s="135"/>
      <c r="BN5" s="133" t="s">
        <v>24</v>
      </c>
      <c r="BO5" s="134"/>
      <c r="BP5" s="135"/>
      <c r="BQ5" s="133" t="s">
        <v>126</v>
      </c>
      <c r="BR5" s="134"/>
      <c r="BS5" s="135"/>
      <c r="BT5" s="133" t="s">
        <v>25</v>
      </c>
      <c r="BU5" s="134"/>
      <c r="BV5" s="135"/>
      <c r="BW5" s="133" t="s">
        <v>26</v>
      </c>
      <c r="BX5" s="134"/>
      <c r="BY5" s="135"/>
      <c r="BZ5" s="133" t="s">
        <v>95</v>
      </c>
      <c r="CA5" s="134"/>
      <c r="CB5" s="135"/>
      <c r="CC5" s="133" t="s">
        <v>96</v>
      </c>
      <c r="CD5" s="134"/>
      <c r="CE5" s="135"/>
      <c r="CF5" s="133" t="s">
        <v>97</v>
      </c>
      <c r="CG5" s="134"/>
      <c r="CH5" s="135"/>
      <c r="CI5" s="133" t="s">
        <v>98</v>
      </c>
      <c r="CJ5" s="134"/>
      <c r="CK5" s="135"/>
      <c r="CL5" s="133" t="s">
        <v>27</v>
      </c>
      <c r="CM5" s="134"/>
      <c r="CN5" s="135"/>
      <c r="CO5" s="133" t="s">
        <v>104</v>
      </c>
      <c r="CP5" s="134"/>
      <c r="CQ5" s="135"/>
      <c r="CR5" s="133" t="s">
        <v>105</v>
      </c>
      <c r="CS5" s="134"/>
      <c r="CT5" s="135"/>
      <c r="CU5" s="133" t="s">
        <v>106</v>
      </c>
      <c r="CV5" s="134"/>
      <c r="CW5" s="135"/>
      <c r="CX5" s="133" t="s">
        <v>107</v>
      </c>
      <c r="CY5" s="134"/>
      <c r="CZ5" s="135"/>
      <c r="DA5" s="133" t="s">
        <v>108</v>
      </c>
      <c r="DB5" s="134"/>
      <c r="DC5" s="135"/>
      <c r="DD5" s="133" t="s">
        <v>109</v>
      </c>
      <c r="DE5" s="134"/>
      <c r="DF5" s="135"/>
      <c r="DG5" s="133" t="s">
        <v>110</v>
      </c>
      <c r="DH5" s="134"/>
      <c r="DI5" s="135"/>
      <c r="DJ5" s="133" t="s">
        <v>111</v>
      </c>
      <c r="DK5" s="134"/>
      <c r="DL5" s="135"/>
      <c r="DM5" s="133" t="s">
        <v>112</v>
      </c>
      <c r="DN5" s="134"/>
      <c r="DO5" s="135"/>
      <c r="DP5" s="133" t="s">
        <v>113</v>
      </c>
      <c r="DQ5" s="134"/>
      <c r="DR5" s="135"/>
      <c r="DS5" s="133" t="s">
        <v>114</v>
      </c>
      <c r="DT5" s="134"/>
      <c r="DU5" s="135"/>
      <c r="DV5" s="133" t="s">
        <v>115</v>
      </c>
      <c r="DW5" s="134"/>
      <c r="DX5" s="135"/>
      <c r="DY5" s="133" t="s">
        <v>116</v>
      </c>
      <c r="DZ5" s="134"/>
      <c r="EA5" s="135"/>
      <c r="EB5" s="133" t="s">
        <v>117</v>
      </c>
      <c r="EC5" s="134"/>
      <c r="ED5" s="135"/>
      <c r="EE5" s="133" t="s">
        <v>118</v>
      </c>
      <c r="EF5" s="134"/>
      <c r="EG5" s="135"/>
      <c r="EH5" s="133" t="s">
        <v>119</v>
      </c>
      <c r="EI5" s="134"/>
      <c r="EJ5" s="135"/>
      <c r="EK5" s="133" t="s">
        <v>120</v>
      </c>
      <c r="EL5" s="134"/>
      <c r="EM5" s="135"/>
      <c r="EN5" s="133" t="s">
        <v>121</v>
      </c>
      <c r="EO5" s="134"/>
      <c r="EP5" s="135"/>
      <c r="EQ5" s="133" t="s">
        <v>122</v>
      </c>
      <c r="ER5" s="134"/>
      <c r="ES5" s="135"/>
      <c r="ET5" s="133" t="s">
        <v>123</v>
      </c>
      <c r="EU5" s="134"/>
      <c r="EV5" s="135"/>
    </row>
    <row r="6" spans="1:186" s="3" customFormat="1" ht="70.2" customHeight="1" x14ac:dyDescent="0.3">
      <c r="A6" s="141"/>
      <c r="B6" s="141"/>
      <c r="C6" s="66" t="s">
        <v>28</v>
      </c>
      <c r="D6" s="66" t="s">
        <v>102</v>
      </c>
      <c r="E6" s="66" t="s">
        <v>103</v>
      </c>
      <c r="F6" s="66" t="s">
        <v>28</v>
      </c>
      <c r="G6" s="66" t="s">
        <v>102</v>
      </c>
      <c r="H6" s="66" t="s">
        <v>103</v>
      </c>
      <c r="I6" s="66" t="s">
        <v>28</v>
      </c>
      <c r="J6" s="66" t="s">
        <v>102</v>
      </c>
      <c r="K6" s="66" t="s">
        <v>103</v>
      </c>
      <c r="L6" s="66" t="s">
        <v>28</v>
      </c>
      <c r="M6" s="66" t="s">
        <v>102</v>
      </c>
      <c r="N6" s="66" t="s">
        <v>103</v>
      </c>
      <c r="O6" s="66" t="s">
        <v>28</v>
      </c>
      <c r="P6" s="66" t="s">
        <v>102</v>
      </c>
      <c r="Q6" s="66" t="s">
        <v>103</v>
      </c>
      <c r="R6" s="66" t="s">
        <v>28</v>
      </c>
      <c r="S6" s="66" t="s">
        <v>102</v>
      </c>
      <c r="T6" s="66" t="s">
        <v>103</v>
      </c>
      <c r="U6" s="66" t="s">
        <v>28</v>
      </c>
      <c r="V6" s="66" t="s">
        <v>102</v>
      </c>
      <c r="W6" s="66" t="s">
        <v>103</v>
      </c>
      <c r="X6" s="95" t="s">
        <v>28</v>
      </c>
      <c r="Y6" s="66" t="s">
        <v>102</v>
      </c>
      <c r="Z6" s="66" t="s">
        <v>103</v>
      </c>
      <c r="AA6" s="66" t="s">
        <v>28</v>
      </c>
      <c r="AB6" s="66" t="s">
        <v>102</v>
      </c>
      <c r="AC6" s="66" t="s">
        <v>103</v>
      </c>
      <c r="AD6" s="66" t="s">
        <v>28</v>
      </c>
      <c r="AE6" s="66" t="s">
        <v>102</v>
      </c>
      <c r="AF6" s="66" t="s">
        <v>103</v>
      </c>
      <c r="AG6" s="66" t="s">
        <v>28</v>
      </c>
      <c r="AH6" s="66" t="s">
        <v>102</v>
      </c>
      <c r="AI6" s="66" t="s">
        <v>103</v>
      </c>
      <c r="AJ6" s="66" t="s">
        <v>28</v>
      </c>
      <c r="AK6" s="66" t="s">
        <v>102</v>
      </c>
      <c r="AL6" s="66" t="s">
        <v>103</v>
      </c>
      <c r="AM6" s="66" t="s">
        <v>28</v>
      </c>
      <c r="AN6" s="66" t="s">
        <v>102</v>
      </c>
      <c r="AO6" s="66" t="s">
        <v>103</v>
      </c>
      <c r="AP6" s="66" t="s">
        <v>28</v>
      </c>
      <c r="AQ6" s="66" t="s">
        <v>102</v>
      </c>
      <c r="AR6" s="66" t="s">
        <v>103</v>
      </c>
      <c r="AS6" s="66" t="s">
        <v>28</v>
      </c>
      <c r="AT6" s="66" t="s">
        <v>102</v>
      </c>
      <c r="AU6" s="66" t="s">
        <v>103</v>
      </c>
      <c r="AV6" s="66" t="s">
        <v>28</v>
      </c>
      <c r="AW6" s="66" t="s">
        <v>102</v>
      </c>
      <c r="AX6" s="66" t="s">
        <v>103</v>
      </c>
      <c r="AY6" s="66" t="s">
        <v>28</v>
      </c>
      <c r="AZ6" s="66" t="s">
        <v>102</v>
      </c>
      <c r="BA6" s="66" t="s">
        <v>103</v>
      </c>
      <c r="BB6" s="66" t="s">
        <v>28</v>
      </c>
      <c r="BC6" s="66" t="s">
        <v>102</v>
      </c>
      <c r="BD6" s="66" t="s">
        <v>103</v>
      </c>
      <c r="BE6" s="66" t="s">
        <v>28</v>
      </c>
      <c r="BF6" s="66" t="s">
        <v>102</v>
      </c>
      <c r="BG6" s="66" t="s">
        <v>103</v>
      </c>
      <c r="BH6" s="66" t="s">
        <v>28</v>
      </c>
      <c r="BI6" s="66" t="s">
        <v>102</v>
      </c>
      <c r="BJ6" s="66" t="s">
        <v>103</v>
      </c>
      <c r="BK6" s="66" t="s">
        <v>28</v>
      </c>
      <c r="BL6" s="66" t="s">
        <v>102</v>
      </c>
      <c r="BM6" s="66" t="s">
        <v>103</v>
      </c>
      <c r="BN6" s="66" t="s">
        <v>28</v>
      </c>
      <c r="BO6" s="66" t="s">
        <v>102</v>
      </c>
      <c r="BP6" s="66" t="s">
        <v>103</v>
      </c>
      <c r="BQ6" s="66" t="s">
        <v>28</v>
      </c>
      <c r="BR6" s="66" t="s">
        <v>102</v>
      </c>
      <c r="BS6" s="66" t="s">
        <v>103</v>
      </c>
      <c r="BT6" s="66" t="s">
        <v>28</v>
      </c>
      <c r="BU6" s="66" t="s">
        <v>102</v>
      </c>
      <c r="BV6" s="66" t="s">
        <v>103</v>
      </c>
      <c r="BW6" s="66" t="s">
        <v>28</v>
      </c>
      <c r="BX6" s="66" t="s">
        <v>102</v>
      </c>
      <c r="BY6" s="66" t="s">
        <v>103</v>
      </c>
      <c r="BZ6" s="66" t="s">
        <v>28</v>
      </c>
      <c r="CA6" s="66" t="s">
        <v>102</v>
      </c>
      <c r="CB6" s="66" t="s">
        <v>103</v>
      </c>
      <c r="CC6" s="66" t="s">
        <v>28</v>
      </c>
      <c r="CD6" s="66" t="s">
        <v>102</v>
      </c>
      <c r="CE6" s="66" t="s">
        <v>103</v>
      </c>
      <c r="CF6" s="66" t="s">
        <v>28</v>
      </c>
      <c r="CG6" s="66" t="s">
        <v>102</v>
      </c>
      <c r="CH6" s="66" t="s">
        <v>103</v>
      </c>
      <c r="CI6" s="66" t="s">
        <v>28</v>
      </c>
      <c r="CJ6" s="66" t="s">
        <v>102</v>
      </c>
      <c r="CK6" s="66" t="s">
        <v>103</v>
      </c>
      <c r="CL6" s="66" t="s">
        <v>28</v>
      </c>
      <c r="CM6" s="66" t="s">
        <v>102</v>
      </c>
      <c r="CN6" s="96" t="s">
        <v>103</v>
      </c>
      <c r="CO6" s="66" t="s">
        <v>28</v>
      </c>
      <c r="CP6" s="66" t="s">
        <v>102</v>
      </c>
      <c r="CQ6" s="96" t="s">
        <v>103</v>
      </c>
      <c r="CR6" s="66" t="s">
        <v>28</v>
      </c>
      <c r="CS6" s="66" t="s">
        <v>102</v>
      </c>
      <c r="CT6" s="96" t="s">
        <v>103</v>
      </c>
      <c r="CU6" s="66" t="s">
        <v>28</v>
      </c>
      <c r="CV6" s="66" t="s">
        <v>102</v>
      </c>
      <c r="CW6" s="96" t="s">
        <v>103</v>
      </c>
      <c r="CX6" s="66" t="s">
        <v>28</v>
      </c>
      <c r="CY6" s="66" t="s">
        <v>102</v>
      </c>
      <c r="CZ6" s="96" t="s">
        <v>103</v>
      </c>
      <c r="DA6" s="66" t="s">
        <v>28</v>
      </c>
      <c r="DB6" s="66" t="s">
        <v>102</v>
      </c>
      <c r="DC6" s="96" t="s">
        <v>103</v>
      </c>
      <c r="DD6" s="66" t="s">
        <v>28</v>
      </c>
      <c r="DE6" s="66" t="s">
        <v>102</v>
      </c>
      <c r="DF6" s="96" t="s">
        <v>103</v>
      </c>
      <c r="DG6" s="66" t="s">
        <v>28</v>
      </c>
      <c r="DH6" s="66" t="s">
        <v>102</v>
      </c>
      <c r="DI6" s="96" t="s">
        <v>103</v>
      </c>
      <c r="DJ6" s="66" t="s">
        <v>28</v>
      </c>
      <c r="DK6" s="66" t="s">
        <v>102</v>
      </c>
      <c r="DL6" s="96" t="s">
        <v>103</v>
      </c>
      <c r="DM6" s="66" t="s">
        <v>28</v>
      </c>
      <c r="DN6" s="66" t="s">
        <v>102</v>
      </c>
      <c r="DO6" s="96" t="s">
        <v>103</v>
      </c>
      <c r="DP6" s="66" t="s">
        <v>28</v>
      </c>
      <c r="DQ6" s="66" t="s">
        <v>102</v>
      </c>
      <c r="DR6" s="96" t="s">
        <v>103</v>
      </c>
      <c r="DS6" s="66" t="s">
        <v>28</v>
      </c>
      <c r="DT6" s="66" t="s">
        <v>102</v>
      </c>
      <c r="DU6" s="96" t="s">
        <v>103</v>
      </c>
      <c r="DV6" s="66" t="s">
        <v>28</v>
      </c>
      <c r="DW6" s="66" t="s">
        <v>102</v>
      </c>
      <c r="DX6" s="96" t="s">
        <v>103</v>
      </c>
      <c r="DY6" s="66" t="s">
        <v>28</v>
      </c>
      <c r="DZ6" s="66" t="s">
        <v>102</v>
      </c>
      <c r="EA6" s="96" t="s">
        <v>103</v>
      </c>
      <c r="EB6" s="66" t="s">
        <v>28</v>
      </c>
      <c r="EC6" s="66" t="s">
        <v>102</v>
      </c>
      <c r="ED6" s="96" t="s">
        <v>103</v>
      </c>
      <c r="EE6" s="66" t="s">
        <v>28</v>
      </c>
      <c r="EF6" s="66" t="s">
        <v>102</v>
      </c>
      <c r="EG6" s="96" t="s">
        <v>103</v>
      </c>
      <c r="EH6" s="66" t="s">
        <v>28</v>
      </c>
      <c r="EI6" s="66" t="s">
        <v>102</v>
      </c>
      <c r="EJ6" s="96" t="s">
        <v>103</v>
      </c>
      <c r="EK6" s="66" t="s">
        <v>28</v>
      </c>
      <c r="EL6" s="66" t="s">
        <v>102</v>
      </c>
      <c r="EM6" s="96" t="s">
        <v>103</v>
      </c>
      <c r="EN6" s="66" t="s">
        <v>28</v>
      </c>
      <c r="EO6" s="66" t="s">
        <v>102</v>
      </c>
      <c r="EP6" s="96" t="s">
        <v>103</v>
      </c>
      <c r="EQ6" s="66" t="s">
        <v>28</v>
      </c>
      <c r="ER6" s="66" t="s">
        <v>102</v>
      </c>
      <c r="ES6" s="96" t="s">
        <v>103</v>
      </c>
      <c r="ET6" s="66" t="s">
        <v>28</v>
      </c>
      <c r="EU6" s="66" t="s">
        <v>102</v>
      </c>
      <c r="EV6" s="96" t="s">
        <v>103</v>
      </c>
    </row>
    <row r="7" spans="1:186" s="29" customFormat="1" ht="26.25" customHeight="1" x14ac:dyDescent="0.3">
      <c r="A7" s="26" t="s">
        <v>29</v>
      </c>
      <c r="B7" s="27" t="s">
        <v>30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97"/>
      <c r="U7" s="28"/>
      <c r="V7" s="28"/>
      <c r="W7" s="28"/>
      <c r="X7" s="98"/>
      <c r="Y7" s="9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99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</row>
    <row r="8" spans="1:186" s="25" customFormat="1" ht="29.4" customHeight="1" x14ac:dyDescent="0.3">
      <c r="A8" s="30">
        <v>1</v>
      </c>
      <c r="B8" s="31" t="s">
        <v>31</v>
      </c>
      <c r="C8" s="100">
        <v>2070</v>
      </c>
      <c r="D8" s="100">
        <v>868</v>
      </c>
      <c r="E8" s="100">
        <v>3447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1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>
        <v>2200</v>
      </c>
      <c r="BU8" s="100">
        <v>600</v>
      </c>
      <c r="BV8" s="100">
        <v>2400</v>
      </c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</row>
    <row r="9" spans="1:186" s="25" customFormat="1" ht="29.4" customHeight="1" x14ac:dyDescent="0.3">
      <c r="A9" s="30">
        <v>2</v>
      </c>
      <c r="B9" s="31" t="s">
        <v>32</v>
      </c>
      <c r="C9" s="100">
        <v>519</v>
      </c>
      <c r="D9" s="100">
        <v>215</v>
      </c>
      <c r="E9" s="100">
        <v>838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Y9" s="101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>
        <v>110</v>
      </c>
      <c r="BU9" s="100">
        <v>30</v>
      </c>
      <c r="BV9" s="100">
        <v>120</v>
      </c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</row>
    <row r="10" spans="1:186" s="25" customFormat="1" ht="29.4" customHeight="1" x14ac:dyDescent="0.3">
      <c r="A10" s="30">
        <v>3</v>
      </c>
      <c r="B10" s="32" t="s">
        <v>33</v>
      </c>
      <c r="C10" s="100">
        <f>C8-C9</f>
        <v>1551</v>
      </c>
      <c r="D10" s="100">
        <f>D8-D9</f>
        <v>653</v>
      </c>
      <c r="E10" s="100">
        <f>E8-E9</f>
        <v>2609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1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>
        <f>BT8-BT9</f>
        <v>2090</v>
      </c>
      <c r="BU10" s="100">
        <v>570</v>
      </c>
      <c r="BV10" s="100">
        <v>2280</v>
      </c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</row>
    <row r="11" spans="1:186" s="25" customFormat="1" ht="29.4" customHeight="1" x14ac:dyDescent="0.3">
      <c r="A11" s="30">
        <v>4</v>
      </c>
      <c r="B11" s="31" t="s">
        <v>127</v>
      </c>
      <c r="C11" s="100">
        <v>1455</v>
      </c>
      <c r="D11" s="100">
        <v>110</v>
      </c>
      <c r="E11" s="100">
        <f>C11</f>
        <v>1455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  <c r="Y11" s="101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>
        <v>1087</v>
      </c>
      <c r="BV11" s="100">
        <f>BV10</f>
        <v>2280</v>
      </c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</row>
    <row r="12" spans="1:186" s="37" customFormat="1" ht="21" customHeight="1" x14ac:dyDescent="0.25">
      <c r="A12" s="33" t="s">
        <v>29</v>
      </c>
      <c r="B12" s="34" t="s">
        <v>34</v>
      </c>
      <c r="C12" s="35">
        <f>C13+C18+C41+C26+C38</f>
        <v>306672</v>
      </c>
      <c r="D12" s="35">
        <f t="shared" ref="D12:L12" si="0">D13+D18+D41+D26+D38</f>
        <v>162276.64000000001</v>
      </c>
      <c r="E12" s="35">
        <f t="shared" si="0"/>
        <v>208615.64</v>
      </c>
      <c r="F12" s="35">
        <f t="shared" si="0"/>
        <v>6341</v>
      </c>
      <c r="G12" s="35">
        <f t="shared" si="0"/>
        <v>1600</v>
      </c>
      <c r="H12" s="35">
        <f t="shared" si="0"/>
        <v>1840</v>
      </c>
      <c r="I12" s="35">
        <f t="shared" si="0"/>
        <v>55200</v>
      </c>
      <c r="J12" s="35">
        <f t="shared" si="0"/>
        <v>49630</v>
      </c>
      <c r="K12" s="35">
        <f t="shared" si="0"/>
        <v>54950</v>
      </c>
      <c r="L12" s="35">
        <f t="shared" si="0"/>
        <v>9099</v>
      </c>
      <c r="M12" s="35">
        <f t="shared" ref="M12" si="1">M13+M18+M41+M26+M38</f>
        <v>7385</v>
      </c>
      <c r="N12" s="35">
        <f t="shared" ref="N12" si="2">N13+N18+N41+N26+N38</f>
        <v>8389</v>
      </c>
      <c r="O12" s="35">
        <f t="shared" ref="O12" si="3">O13+O18+O41+O26+O38</f>
        <v>44813</v>
      </c>
      <c r="P12" s="35">
        <f t="shared" ref="P12" si="4">P13+P18+P41+P26+P38</f>
        <v>15131</v>
      </c>
      <c r="Q12" s="35">
        <f t="shared" ref="Q12" si="5">Q13+Q18+Q41+Q26+Q38</f>
        <v>44813</v>
      </c>
      <c r="R12" s="35">
        <f t="shared" ref="R12" si="6">R13+R18+R41+R26+R38</f>
        <v>7148</v>
      </c>
      <c r="S12" s="35">
        <f t="shared" ref="S12" si="7">S13+S18+S41+S26+S38</f>
        <v>2210</v>
      </c>
      <c r="T12" s="35">
        <f t="shared" ref="T12:U12" si="8">T13+T18+T41+T26+T38</f>
        <v>2210</v>
      </c>
      <c r="U12" s="35">
        <f t="shared" si="8"/>
        <v>5000</v>
      </c>
      <c r="V12" s="35">
        <f t="shared" ref="V12" si="9">V13+V18+V41+V26+V38</f>
        <v>0</v>
      </c>
      <c r="W12" s="35">
        <f t="shared" ref="W12" si="10">W13+W18+W41+W26+W38</f>
        <v>0</v>
      </c>
      <c r="X12" s="35">
        <f t="shared" ref="X12" si="11">X13+X18+X41+X26+X38</f>
        <v>1702.3200000000002</v>
      </c>
      <c r="Y12" s="35">
        <f t="shared" ref="Y12" si="12">Y13+Y18+Y41+Y26+Y38</f>
        <v>1088</v>
      </c>
      <c r="Z12" s="35">
        <f t="shared" ref="Z12" si="13">Z13+Z18+Z41+Z26+Z38</f>
        <v>1389.32</v>
      </c>
      <c r="AA12" s="35">
        <f t="shared" ref="AA12" si="14">AA13+AA18+AA41+AA26+AA38</f>
        <v>2244</v>
      </c>
      <c r="AB12" s="35">
        <f t="shared" ref="AB12" si="15">AB13+AB18+AB41+AB26+AB38</f>
        <v>2104</v>
      </c>
      <c r="AC12" s="35">
        <f t="shared" ref="AC12" si="16">AC13+AC18+AC41+AC26+AC38</f>
        <v>2244</v>
      </c>
      <c r="AD12" s="35">
        <f t="shared" ref="AD12" si="17">AD13+AD18+AD41+AD26+AD38</f>
        <v>5440</v>
      </c>
      <c r="AE12" s="35">
        <f t="shared" ref="AE12" si="18">AE13+AE18+AE41+AE26+AE38</f>
        <v>2569</v>
      </c>
      <c r="AF12" s="35">
        <f t="shared" ref="AF12" si="19">AF13+AF18+AF41+AF26+AF38</f>
        <v>2569</v>
      </c>
      <c r="AG12" s="35">
        <f t="shared" ref="AG12" si="20">AG13+AG18+AG41+AG26+AG38</f>
        <v>556496</v>
      </c>
      <c r="AH12" s="35">
        <f t="shared" ref="AH12" si="21">AH13+AH18+AH41+AH26+AH38</f>
        <v>97701</v>
      </c>
      <c r="AI12" s="35">
        <f t="shared" ref="AI12" si="22">AI13+AI18+AI41+AI26+AI38</f>
        <v>303981</v>
      </c>
      <c r="AJ12" s="35">
        <f t="shared" ref="AJ12" si="23">AJ13+AJ18+AJ41+AJ26+AJ38</f>
        <v>5440</v>
      </c>
      <c r="AK12" s="35">
        <f t="shared" ref="AK12" si="24">AK13+AK18+AK41+AK26+AK38</f>
        <v>1801</v>
      </c>
      <c r="AL12" s="35">
        <f t="shared" ref="AL12" si="25">AL13+AL18+AL41+AL26+AL38</f>
        <v>1801</v>
      </c>
      <c r="AM12" s="103">
        <f t="shared" ref="AM12" si="26">AM13+AM18+AM41+AM26+AM38</f>
        <v>1447</v>
      </c>
      <c r="AN12" s="103">
        <f t="shared" ref="AN12" si="27">AN13+AN18+AN41+AN26+AN38</f>
        <v>793</v>
      </c>
      <c r="AO12" s="103">
        <f t="shared" ref="AO12" si="28">AO13+AO18+AO41+AO26+AO38</f>
        <v>962</v>
      </c>
      <c r="AP12" s="103">
        <f t="shared" ref="AP12" si="29">AP13+AP18+AP41+AP26+AP38</f>
        <v>596</v>
      </c>
      <c r="AQ12" s="103">
        <f t="shared" ref="AQ12" si="30">AQ13+AQ18+AQ41+AQ26+AQ38</f>
        <v>537</v>
      </c>
      <c r="AR12" s="103">
        <f t="shared" ref="AR12" si="31">AR13+AR18+AR41+AR26+AR38</f>
        <v>596</v>
      </c>
      <c r="AS12" s="35">
        <f t="shared" ref="AS12:AT12" si="32">AS13+AS18+AS41+AS26+AS38</f>
        <v>11506</v>
      </c>
      <c r="AT12" s="35">
        <f t="shared" si="32"/>
        <v>8540</v>
      </c>
      <c r="AU12" s="35">
        <f t="shared" ref="AU12" si="33">AU13+AU18+AU41+AU26+AU38</f>
        <v>8540</v>
      </c>
      <c r="AV12" s="35">
        <f t="shared" ref="AV12:AW12" si="34">AV13+AV18+AV41+AV26+AV38</f>
        <v>3780</v>
      </c>
      <c r="AW12" s="35">
        <f t="shared" si="34"/>
        <v>3780</v>
      </c>
      <c r="AX12" s="35">
        <f t="shared" ref="AX12" si="35">AX13+AX18+AX41+AX26+AX38</f>
        <v>3780</v>
      </c>
      <c r="AY12" s="35">
        <f t="shared" ref="AY12:AZ12" si="36">AY13+AY18+AY41+AY26+AY38</f>
        <v>5284</v>
      </c>
      <c r="AZ12" s="35">
        <f t="shared" si="36"/>
        <v>3707</v>
      </c>
      <c r="BA12" s="35">
        <f t="shared" ref="BA12" si="37">BA13+BA18+BA41+BA26+BA38</f>
        <v>4741</v>
      </c>
      <c r="BB12" s="35">
        <f t="shared" ref="BB12:BC12" si="38">BB13+BB18+BB41+BB26+BB38</f>
        <v>2744</v>
      </c>
      <c r="BC12" s="35">
        <f t="shared" si="38"/>
        <v>173</v>
      </c>
      <c r="BD12" s="35">
        <f t="shared" ref="BD12" si="39">BD13+BD18+BD41+BD26+BD38</f>
        <v>2744</v>
      </c>
      <c r="BE12" s="35">
        <f t="shared" ref="BE12:BF12" si="40">BE13+BE18+BE41+BE26+BE38</f>
        <v>5718</v>
      </c>
      <c r="BF12" s="35">
        <f t="shared" si="40"/>
        <v>5144</v>
      </c>
      <c r="BG12" s="35">
        <f t="shared" ref="BG12" si="41">BG13+BG18+BG41+BG26+BG38</f>
        <v>5264</v>
      </c>
      <c r="BH12" s="35">
        <f t="shared" ref="BH12:BI12" si="42">BH13+BH18+BH41+BH26+BH38</f>
        <v>17273</v>
      </c>
      <c r="BI12" s="35">
        <f t="shared" si="42"/>
        <v>2428</v>
      </c>
      <c r="BJ12" s="35">
        <f t="shared" ref="BJ12" si="43">BJ13+BJ18+BJ41+BJ26+BJ38</f>
        <v>4668</v>
      </c>
      <c r="BK12" s="35">
        <f t="shared" ref="BK12:BL12" si="44">BK13+BK18+BK41+BK26+BK38</f>
        <v>2490</v>
      </c>
      <c r="BL12" s="35">
        <f t="shared" si="44"/>
        <v>177</v>
      </c>
      <c r="BM12" s="35">
        <f t="shared" ref="BM12" si="45">BM13+BM18+BM41+BM26+BM38</f>
        <v>384</v>
      </c>
      <c r="BN12" s="35">
        <f>BN13+BN18+BN41+BN26+BN38</f>
        <v>59177</v>
      </c>
      <c r="BO12" s="35">
        <f>BO13+BO18+BO41+BO26+BO38</f>
        <v>23380</v>
      </c>
      <c r="BP12" s="35">
        <f t="shared" ref="BP12" si="46">BP13+BP18+BP41+BP26+BP38</f>
        <v>51345</v>
      </c>
      <c r="BQ12" s="35">
        <f t="shared" ref="BQ12:BR12" si="47">BQ13+BQ18+BQ41+BQ26+BQ38</f>
        <v>8988</v>
      </c>
      <c r="BR12" s="35">
        <f t="shared" si="47"/>
        <v>2422</v>
      </c>
      <c r="BS12" s="35">
        <f t="shared" ref="BS12" si="48">BS13+BS18+BS41+BS26+BS38</f>
        <v>8988</v>
      </c>
      <c r="BT12" s="35">
        <f t="shared" ref="BT12:BU12" si="49">BT13+BT18+BT41+BT26+BT38</f>
        <v>4141</v>
      </c>
      <c r="BU12" s="35">
        <f t="shared" si="49"/>
        <v>1771</v>
      </c>
      <c r="BV12" s="35">
        <f t="shared" ref="BV12" si="50">BV13+BV18+BV41+BV26+BV38</f>
        <v>3818</v>
      </c>
      <c r="BW12" s="35">
        <f t="shared" ref="BW12:BX12" si="51">BW13+BW18+BW41+BW26+BW38</f>
        <v>10207</v>
      </c>
      <c r="BX12" s="35">
        <f t="shared" si="51"/>
        <v>3576</v>
      </c>
      <c r="BY12" s="35">
        <f t="shared" ref="BY12:CI12" si="52">BY13+BY18+BY41+BY26+BY38</f>
        <v>9457</v>
      </c>
      <c r="BZ12" s="35">
        <f t="shared" si="52"/>
        <v>13983</v>
      </c>
      <c r="CA12" s="35">
        <f t="shared" si="52"/>
        <v>3489</v>
      </c>
      <c r="CB12" s="35">
        <f t="shared" si="52"/>
        <v>13475</v>
      </c>
      <c r="CC12" s="35">
        <f t="shared" si="52"/>
        <v>3085</v>
      </c>
      <c r="CD12" s="35">
        <f t="shared" si="52"/>
        <v>678</v>
      </c>
      <c r="CE12" s="35">
        <f t="shared" si="52"/>
        <v>2318</v>
      </c>
      <c r="CF12" s="35">
        <f t="shared" si="52"/>
        <v>5860</v>
      </c>
      <c r="CG12" s="35">
        <f t="shared" si="52"/>
        <v>1941</v>
      </c>
      <c r="CH12" s="35">
        <f t="shared" si="52"/>
        <v>5704</v>
      </c>
      <c r="CI12" s="35">
        <f t="shared" si="52"/>
        <v>20885.7</v>
      </c>
      <c r="CJ12" s="35">
        <f t="shared" ref="CJ12" si="53">CJ13+CJ18+CJ41+CJ26+CJ38</f>
        <v>9244</v>
      </c>
      <c r="CK12" s="35">
        <f t="shared" ref="CK12" si="54">CK13+CK18+CK41+CK26+CK38</f>
        <v>5733</v>
      </c>
      <c r="CL12" s="35">
        <f t="shared" ref="CL12:CM12" si="55">CL13+CL18+CL41+CL26+CL38</f>
        <v>3867</v>
      </c>
      <c r="CM12" s="35">
        <f t="shared" si="55"/>
        <v>1689</v>
      </c>
      <c r="CN12" s="35">
        <f t="shared" ref="CN12:EV12" si="56">CN13+CN18+CN41+CN26+CN38</f>
        <v>3602</v>
      </c>
      <c r="CO12" s="35">
        <f t="shared" si="56"/>
        <v>55677</v>
      </c>
      <c r="CP12" s="35">
        <f t="shared" si="56"/>
        <v>18554</v>
      </c>
      <c r="CQ12" s="35">
        <f t="shared" si="56"/>
        <v>55677</v>
      </c>
      <c r="CR12" s="35">
        <f t="shared" si="56"/>
        <v>19204</v>
      </c>
      <c r="CS12" s="35">
        <f t="shared" si="56"/>
        <v>5292</v>
      </c>
      <c r="CT12" s="35">
        <f t="shared" si="56"/>
        <v>19137</v>
      </c>
      <c r="CU12" s="35">
        <f t="shared" si="56"/>
        <v>65877</v>
      </c>
      <c r="CV12" s="35">
        <f t="shared" si="56"/>
        <v>17904</v>
      </c>
      <c r="CW12" s="35">
        <f t="shared" si="56"/>
        <v>65877</v>
      </c>
      <c r="CX12" s="35">
        <f t="shared" si="56"/>
        <v>37163</v>
      </c>
      <c r="CY12" s="35">
        <f t="shared" si="56"/>
        <v>11444</v>
      </c>
      <c r="CZ12" s="35">
        <f t="shared" si="56"/>
        <v>35459</v>
      </c>
      <c r="DA12" s="35">
        <f t="shared" si="56"/>
        <v>48193</v>
      </c>
      <c r="DB12" s="35">
        <f t="shared" si="56"/>
        <v>11705</v>
      </c>
      <c r="DC12" s="35">
        <f t="shared" si="56"/>
        <v>47645</v>
      </c>
      <c r="DD12" s="35">
        <f t="shared" si="56"/>
        <v>63004</v>
      </c>
      <c r="DE12" s="35">
        <f t="shared" si="56"/>
        <v>16981</v>
      </c>
      <c r="DF12" s="35">
        <f t="shared" si="56"/>
        <v>59134</v>
      </c>
      <c r="DG12" s="35">
        <f t="shared" si="56"/>
        <v>51528</v>
      </c>
      <c r="DH12" s="35">
        <f t="shared" si="56"/>
        <v>12273</v>
      </c>
      <c r="DI12" s="35">
        <f t="shared" si="56"/>
        <v>51528</v>
      </c>
      <c r="DJ12" s="35">
        <f t="shared" si="56"/>
        <v>44064</v>
      </c>
      <c r="DK12" s="35">
        <f t="shared" si="56"/>
        <v>16077</v>
      </c>
      <c r="DL12" s="35">
        <f t="shared" si="56"/>
        <v>42650</v>
      </c>
      <c r="DM12" s="35">
        <f t="shared" si="56"/>
        <v>43615</v>
      </c>
      <c r="DN12" s="35">
        <f t="shared" si="56"/>
        <v>10472</v>
      </c>
      <c r="DO12" s="35">
        <f t="shared" si="56"/>
        <v>38545</v>
      </c>
      <c r="DP12" s="35">
        <f t="shared" si="56"/>
        <v>57466</v>
      </c>
      <c r="DQ12" s="35">
        <f t="shared" si="56"/>
        <v>17153</v>
      </c>
      <c r="DR12" s="35">
        <f t="shared" si="56"/>
        <v>48994</v>
      </c>
      <c r="DS12" s="35">
        <f>DS13+DS18+DS41+DS26+DS38</f>
        <v>21543</v>
      </c>
      <c r="DT12" s="35">
        <f t="shared" si="56"/>
        <v>5322</v>
      </c>
      <c r="DU12" s="35">
        <f t="shared" si="56"/>
        <v>19487</v>
      </c>
      <c r="DV12" s="35">
        <f t="shared" si="56"/>
        <v>54831</v>
      </c>
      <c r="DW12" s="35">
        <f t="shared" si="56"/>
        <v>9685</v>
      </c>
      <c r="DX12" s="35">
        <f t="shared" si="56"/>
        <v>53179</v>
      </c>
      <c r="DY12" s="35">
        <f t="shared" si="56"/>
        <v>50338</v>
      </c>
      <c r="DZ12" s="35">
        <f t="shared" si="56"/>
        <v>13012</v>
      </c>
      <c r="EA12" s="35">
        <f t="shared" si="56"/>
        <v>50326</v>
      </c>
      <c r="EB12" s="35">
        <f t="shared" si="56"/>
        <v>32844</v>
      </c>
      <c r="EC12" s="35">
        <f t="shared" si="56"/>
        <v>8137</v>
      </c>
      <c r="ED12" s="35">
        <f t="shared" si="56"/>
        <v>28731</v>
      </c>
      <c r="EE12" s="35">
        <f t="shared" si="56"/>
        <v>59084.6</v>
      </c>
      <c r="EF12" s="35">
        <f t="shared" si="56"/>
        <v>21319</v>
      </c>
      <c r="EG12" s="35">
        <f t="shared" si="56"/>
        <v>58211.6</v>
      </c>
      <c r="EH12" s="35">
        <f t="shared" si="56"/>
        <v>56378</v>
      </c>
      <c r="EI12" s="35">
        <f t="shared" si="56"/>
        <v>9533</v>
      </c>
      <c r="EJ12" s="35">
        <f t="shared" si="56"/>
        <v>56367</v>
      </c>
      <c r="EK12" s="35">
        <f>EK13+EK18+EK41+EK26+EK38</f>
        <v>59142.5</v>
      </c>
      <c r="EL12" s="35">
        <f t="shared" si="56"/>
        <v>13113</v>
      </c>
      <c r="EM12" s="35">
        <f t="shared" si="56"/>
        <v>57988</v>
      </c>
      <c r="EN12" s="35">
        <f t="shared" si="56"/>
        <v>42225</v>
      </c>
      <c r="EO12" s="35">
        <f t="shared" si="56"/>
        <v>15269</v>
      </c>
      <c r="EP12" s="35">
        <f t="shared" si="56"/>
        <v>41824</v>
      </c>
      <c r="EQ12" s="35">
        <f t="shared" si="56"/>
        <v>78098</v>
      </c>
      <c r="ER12" s="35">
        <f t="shared" si="56"/>
        <v>19590</v>
      </c>
      <c r="ES12" s="35">
        <f t="shared" si="56"/>
        <v>75776</v>
      </c>
      <c r="ET12" s="35">
        <f t="shared" si="56"/>
        <v>66341</v>
      </c>
      <c r="EU12" s="35">
        <f t="shared" si="56"/>
        <v>17827</v>
      </c>
      <c r="EV12" s="35">
        <f t="shared" si="56"/>
        <v>64925</v>
      </c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86" s="37" customFormat="1" ht="20.25" customHeight="1" x14ac:dyDescent="0.25">
      <c r="A13" s="38">
        <v>1</v>
      </c>
      <c r="B13" s="39" t="s">
        <v>35</v>
      </c>
      <c r="C13" s="40">
        <f>SUM(C14:C17)</f>
        <v>49897</v>
      </c>
      <c r="D13" s="40">
        <f>SUM(D14:D17)</f>
        <v>15057</v>
      </c>
      <c r="E13" s="40">
        <f>SUM(E14:E17)</f>
        <v>47297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104"/>
      <c r="Y13" s="104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1"/>
      <c r="BU13" s="41"/>
      <c r="BV13" s="41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86" s="44" customFormat="1" ht="21" customHeight="1" x14ac:dyDescent="0.25">
      <c r="A14" s="42" t="s">
        <v>36</v>
      </c>
      <c r="B14" s="17" t="s">
        <v>82</v>
      </c>
      <c r="C14" s="43">
        <v>218</v>
      </c>
      <c r="D14" s="43">
        <v>218</v>
      </c>
      <c r="E14" s="43">
        <v>218</v>
      </c>
      <c r="F14" s="43"/>
      <c r="G14" s="43"/>
      <c r="H14" s="43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79"/>
      <c r="Y14" s="79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25"/>
      <c r="EX14" s="25"/>
      <c r="EY14" s="25"/>
      <c r="EZ14" s="25"/>
      <c r="FA14" s="25"/>
      <c r="FB14" s="25"/>
      <c r="FC14" s="25"/>
      <c r="FD14" s="25"/>
      <c r="FE14" s="25"/>
    </row>
    <row r="15" spans="1:186" s="44" customFormat="1" ht="21" customHeight="1" x14ac:dyDescent="0.25">
      <c r="A15" s="42">
        <v>1.2</v>
      </c>
      <c r="B15" s="17" t="s">
        <v>92</v>
      </c>
      <c r="C15" s="43">
        <v>18092</v>
      </c>
      <c r="D15" s="43">
        <v>4600</v>
      </c>
      <c r="E15" s="43">
        <f>C15</f>
        <v>18092</v>
      </c>
      <c r="F15" s="43"/>
      <c r="G15" s="43"/>
      <c r="H15" s="43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79"/>
      <c r="Y15" s="79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25"/>
      <c r="EX15" s="25"/>
      <c r="EY15" s="25"/>
      <c r="EZ15" s="25"/>
      <c r="FA15" s="25"/>
      <c r="FB15" s="25"/>
      <c r="FC15" s="25"/>
      <c r="FD15" s="25"/>
      <c r="FE15" s="25"/>
    </row>
    <row r="16" spans="1:186" s="44" customFormat="1" ht="31.95" customHeight="1" x14ac:dyDescent="0.25">
      <c r="A16" s="42">
        <v>1.3</v>
      </c>
      <c r="B16" s="17" t="s">
        <v>80</v>
      </c>
      <c r="C16" s="43"/>
      <c r="D16" s="43"/>
      <c r="E16" s="43"/>
      <c r="F16" s="43"/>
      <c r="G16" s="43"/>
      <c r="H16" s="43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79"/>
      <c r="Y16" s="79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44" customFormat="1" ht="21" customHeight="1" x14ac:dyDescent="0.25">
      <c r="A17" s="42">
        <v>1.4</v>
      </c>
      <c r="B17" s="17" t="s">
        <v>81</v>
      </c>
      <c r="C17" s="43">
        <v>31587</v>
      </c>
      <c r="D17" s="43">
        <v>10239</v>
      </c>
      <c r="E17" s="43">
        <v>28987</v>
      </c>
      <c r="F17" s="105"/>
      <c r="G17" s="105"/>
      <c r="H17" s="105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79"/>
      <c r="Y17" s="79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25"/>
      <c r="EX17" s="25"/>
      <c r="EY17" s="25"/>
      <c r="EZ17" s="25"/>
      <c r="FA17" s="25"/>
      <c r="FB17" s="25"/>
      <c r="FC17" s="25"/>
      <c r="FD17" s="25"/>
      <c r="FE17" s="25"/>
    </row>
    <row r="18" spans="1:161" s="37" customFormat="1" ht="24.75" customHeight="1" x14ac:dyDescent="0.25">
      <c r="A18" s="38">
        <v>2</v>
      </c>
      <c r="B18" s="39" t="s">
        <v>37</v>
      </c>
      <c r="C18" s="40">
        <f>SUM(C19:C23)</f>
        <v>11452</v>
      </c>
      <c r="D18" s="40">
        <f t="shared" ref="D18:Z18" si="57">SUM(D19:D23)</f>
        <v>7290</v>
      </c>
      <c r="E18" s="40">
        <f t="shared" si="57"/>
        <v>10452</v>
      </c>
      <c r="F18" s="40">
        <f t="shared" si="57"/>
        <v>6341</v>
      </c>
      <c r="G18" s="40">
        <f t="shared" si="57"/>
        <v>1600</v>
      </c>
      <c r="H18" s="40">
        <f t="shared" si="57"/>
        <v>1840</v>
      </c>
      <c r="I18" s="40">
        <f t="shared" si="57"/>
        <v>6200</v>
      </c>
      <c r="J18" s="40">
        <f t="shared" si="57"/>
        <v>5950</v>
      </c>
      <c r="K18" s="40">
        <f t="shared" si="57"/>
        <v>5950</v>
      </c>
      <c r="L18" s="40">
        <f t="shared" si="57"/>
        <v>9099</v>
      </c>
      <c r="M18" s="40">
        <f t="shared" si="57"/>
        <v>7385</v>
      </c>
      <c r="N18" s="40">
        <f t="shared" si="57"/>
        <v>8389</v>
      </c>
      <c r="O18" s="40">
        <f>SUM(O19:O23)</f>
        <v>42413</v>
      </c>
      <c r="P18" s="40">
        <f t="shared" si="57"/>
        <v>15131</v>
      </c>
      <c r="Q18" s="40">
        <f t="shared" si="57"/>
        <v>42413</v>
      </c>
      <c r="R18" s="40">
        <f t="shared" si="57"/>
        <v>7148</v>
      </c>
      <c r="S18" s="40">
        <f t="shared" si="57"/>
        <v>2210</v>
      </c>
      <c r="T18" s="40">
        <f t="shared" si="57"/>
        <v>2210</v>
      </c>
      <c r="U18" s="40">
        <f t="shared" si="57"/>
        <v>5000</v>
      </c>
      <c r="V18" s="40">
        <f t="shared" si="57"/>
        <v>0</v>
      </c>
      <c r="W18" s="40">
        <f t="shared" si="57"/>
        <v>0</v>
      </c>
      <c r="X18" s="40">
        <f t="shared" si="57"/>
        <v>939</v>
      </c>
      <c r="Y18" s="40">
        <f t="shared" si="57"/>
        <v>660</v>
      </c>
      <c r="Z18" s="40">
        <f t="shared" si="57"/>
        <v>939</v>
      </c>
      <c r="AA18" s="40">
        <f t="shared" ref="AA18:AB18" si="58">SUM(AA19:AA23)</f>
        <v>200</v>
      </c>
      <c r="AB18" s="40">
        <f t="shared" si="58"/>
        <v>60</v>
      </c>
      <c r="AC18" s="40">
        <f t="shared" ref="AC18" si="59">SUM(AC19:AC23)</f>
        <v>200</v>
      </c>
      <c r="AD18" s="40">
        <f t="shared" ref="AD18:AE18" si="60">SUM(AD19:AD23)</f>
        <v>5440</v>
      </c>
      <c r="AE18" s="40">
        <f t="shared" si="60"/>
        <v>2569</v>
      </c>
      <c r="AF18" s="40">
        <f t="shared" ref="AF18" si="61">SUM(AF19:AF23)</f>
        <v>2569</v>
      </c>
      <c r="AG18" s="40">
        <f t="shared" ref="AG18:AH18" si="62">SUM(AG19:AG23)</f>
        <v>2323</v>
      </c>
      <c r="AH18" s="40">
        <f t="shared" si="62"/>
        <v>640</v>
      </c>
      <c r="AI18" s="40">
        <f t="shared" ref="AI18" si="63">SUM(AI19:AI23)</f>
        <v>2323</v>
      </c>
      <c r="AJ18" s="40">
        <f t="shared" ref="AJ18:AK18" si="64">SUM(AJ19:AJ23)</f>
        <v>5440</v>
      </c>
      <c r="AK18" s="40">
        <f t="shared" si="64"/>
        <v>1801</v>
      </c>
      <c r="AL18" s="40">
        <f t="shared" ref="AL18" si="65">SUM(AL19:AL23)</f>
        <v>1801</v>
      </c>
      <c r="AM18" s="40">
        <f t="shared" ref="AM18:AN18" si="66">SUM(AM19:AM23)</f>
        <v>760</v>
      </c>
      <c r="AN18" s="40">
        <f t="shared" si="66"/>
        <v>591</v>
      </c>
      <c r="AO18" s="40">
        <f t="shared" ref="AO18" si="67">SUM(AO19:AO23)</f>
        <v>760</v>
      </c>
      <c r="AP18" s="40">
        <f t="shared" ref="AP18:AR18" si="68">SUM(AP19:AP23)</f>
        <v>596</v>
      </c>
      <c r="AQ18" s="40">
        <f t="shared" si="68"/>
        <v>537</v>
      </c>
      <c r="AR18" s="40">
        <f t="shared" si="68"/>
        <v>596</v>
      </c>
      <c r="AS18" s="40">
        <f t="shared" ref="AS18:AT18" si="69">SUM(AS19:AS23)</f>
        <v>11506</v>
      </c>
      <c r="AT18" s="40">
        <f t="shared" si="69"/>
        <v>8540</v>
      </c>
      <c r="AU18" s="40">
        <f t="shared" ref="AU18" si="70">SUM(AU19:AU23)</f>
        <v>8540</v>
      </c>
      <c r="AV18" s="40">
        <f t="shared" ref="AV18:AW18" si="71">SUM(AV19:AV23)</f>
        <v>3780</v>
      </c>
      <c r="AW18" s="40">
        <f t="shared" si="71"/>
        <v>3780</v>
      </c>
      <c r="AX18" s="40">
        <f t="shared" ref="AX18" si="72">SUM(AX19:AX23)</f>
        <v>3780</v>
      </c>
      <c r="AY18" s="40">
        <f t="shared" ref="AY18:AZ18" si="73">SUM(AY19:AY23)</f>
        <v>3933</v>
      </c>
      <c r="AZ18" s="40">
        <f t="shared" si="73"/>
        <v>3653</v>
      </c>
      <c r="BA18" s="40">
        <f t="shared" ref="BA18" si="74">SUM(BA19:BA23)</f>
        <v>3933</v>
      </c>
      <c r="BB18" s="40">
        <f t="shared" ref="BB18:BC18" si="75">SUM(BB19:BB23)</f>
        <v>2744</v>
      </c>
      <c r="BC18" s="40">
        <f t="shared" si="75"/>
        <v>173</v>
      </c>
      <c r="BD18" s="40">
        <f>SUM(BD19:BD23)</f>
        <v>2744</v>
      </c>
      <c r="BE18" s="40">
        <f t="shared" ref="BE18:BF18" si="76">SUM(BE19:BE23)</f>
        <v>5718</v>
      </c>
      <c r="BF18" s="40">
        <f t="shared" si="76"/>
        <v>5144</v>
      </c>
      <c r="BG18" s="40">
        <f t="shared" ref="BG18" si="77">SUM(BG19:BG23)</f>
        <v>5264</v>
      </c>
      <c r="BH18" s="40">
        <f t="shared" ref="BH18:BI18" si="78">SUM(BH19:BH23)</f>
        <v>15073</v>
      </c>
      <c r="BI18" s="40">
        <f t="shared" si="78"/>
        <v>2428</v>
      </c>
      <c r="BJ18" s="40">
        <f t="shared" ref="BJ18" si="79">SUM(BJ19:BJ23)</f>
        <v>2468</v>
      </c>
      <c r="BK18" s="40">
        <f t="shared" ref="BK18:BL18" si="80">SUM(BK19:BK23)</f>
        <v>2490</v>
      </c>
      <c r="BL18" s="40">
        <f t="shared" si="80"/>
        <v>177</v>
      </c>
      <c r="BM18" s="40">
        <f t="shared" ref="BM18" si="81">SUM(BM19:BM23)</f>
        <v>384</v>
      </c>
      <c r="BN18" s="40">
        <f>SUM(BN19:BN25)</f>
        <v>54157</v>
      </c>
      <c r="BO18" s="40">
        <f t="shared" ref="BO18:BP18" si="82">SUM(BO19:BO25)</f>
        <v>21716</v>
      </c>
      <c r="BP18" s="40">
        <f t="shared" si="82"/>
        <v>49233</v>
      </c>
      <c r="BQ18" s="40">
        <f t="shared" ref="BQ18:BS18" si="83">SUM(BQ19:BQ23)</f>
        <v>8988</v>
      </c>
      <c r="BR18" s="40">
        <f t="shared" si="83"/>
        <v>2422</v>
      </c>
      <c r="BS18" s="40">
        <f t="shared" si="83"/>
        <v>8988</v>
      </c>
      <c r="BT18" s="40">
        <f t="shared" ref="BT18:BU18" si="84">SUM(BT19:BT23)</f>
        <v>4141</v>
      </c>
      <c r="BU18" s="40">
        <f t="shared" si="84"/>
        <v>1771</v>
      </c>
      <c r="BV18" s="40">
        <f t="shared" ref="BV18" si="85">SUM(BV19:BV23)</f>
        <v>3818</v>
      </c>
      <c r="BW18" s="40">
        <f t="shared" ref="BW18:BX18" si="86">SUM(BW19:BW23)</f>
        <v>9982</v>
      </c>
      <c r="BX18" s="40">
        <f t="shared" si="86"/>
        <v>3351</v>
      </c>
      <c r="BY18" s="40">
        <f t="shared" ref="BY18:CH18" si="87">SUM(BY19:BY23)</f>
        <v>9232</v>
      </c>
      <c r="BZ18" s="40">
        <f t="shared" si="87"/>
        <v>13983</v>
      </c>
      <c r="CA18" s="40">
        <f t="shared" si="87"/>
        <v>3489</v>
      </c>
      <c r="CB18" s="40">
        <f t="shared" si="87"/>
        <v>13475</v>
      </c>
      <c r="CC18" s="40">
        <f t="shared" si="87"/>
        <v>3085</v>
      </c>
      <c r="CD18" s="40">
        <f t="shared" si="87"/>
        <v>678</v>
      </c>
      <c r="CE18" s="40">
        <f t="shared" si="87"/>
        <v>2318</v>
      </c>
      <c r="CF18" s="40">
        <f t="shared" si="87"/>
        <v>5860</v>
      </c>
      <c r="CG18" s="40">
        <f t="shared" si="87"/>
        <v>1941</v>
      </c>
      <c r="CH18" s="40">
        <f t="shared" si="87"/>
        <v>5704</v>
      </c>
      <c r="CI18" s="40">
        <f>SUM(CI19:CI23)</f>
        <v>5812.7</v>
      </c>
      <c r="CJ18" s="40">
        <f t="shared" ref="CJ18:CK18" si="88">SUM(CJ19:CJ23)</f>
        <v>1684</v>
      </c>
      <c r="CK18" s="40">
        <f t="shared" si="88"/>
        <v>5733</v>
      </c>
      <c r="CL18" s="40">
        <f t="shared" ref="CL18:EV18" si="89">SUM(CL19:CL23)</f>
        <v>3867</v>
      </c>
      <c r="CM18" s="40">
        <f t="shared" si="89"/>
        <v>1689</v>
      </c>
      <c r="CN18" s="40">
        <f t="shared" si="89"/>
        <v>3602</v>
      </c>
      <c r="CO18" s="40">
        <f t="shared" si="89"/>
        <v>55677</v>
      </c>
      <c r="CP18" s="40">
        <f t="shared" si="89"/>
        <v>18554</v>
      </c>
      <c r="CQ18" s="40">
        <f t="shared" si="89"/>
        <v>55677</v>
      </c>
      <c r="CR18" s="40">
        <f t="shared" si="89"/>
        <v>19204</v>
      </c>
      <c r="CS18" s="40">
        <f t="shared" si="89"/>
        <v>5292</v>
      </c>
      <c r="CT18" s="40">
        <f t="shared" si="89"/>
        <v>19137</v>
      </c>
      <c r="CU18" s="40">
        <f t="shared" si="89"/>
        <v>65877</v>
      </c>
      <c r="CV18" s="40">
        <f t="shared" si="89"/>
        <v>17904</v>
      </c>
      <c r="CW18" s="40">
        <f t="shared" si="89"/>
        <v>65877</v>
      </c>
      <c r="CX18" s="40">
        <f t="shared" si="89"/>
        <v>36684</v>
      </c>
      <c r="CY18" s="40">
        <f t="shared" si="89"/>
        <v>11444</v>
      </c>
      <c r="CZ18" s="40">
        <f>SUM(CZ19:CZ23)</f>
        <v>34980</v>
      </c>
      <c r="DA18" s="40">
        <f t="shared" si="89"/>
        <v>47902</v>
      </c>
      <c r="DB18" s="40">
        <f t="shared" si="89"/>
        <v>11705</v>
      </c>
      <c r="DC18" s="40">
        <f t="shared" si="89"/>
        <v>47598</v>
      </c>
      <c r="DD18" s="40">
        <f t="shared" si="89"/>
        <v>61682</v>
      </c>
      <c r="DE18" s="40">
        <f t="shared" si="89"/>
        <v>16981</v>
      </c>
      <c r="DF18" s="40">
        <f t="shared" si="89"/>
        <v>59079</v>
      </c>
      <c r="DG18" s="40">
        <f t="shared" si="89"/>
        <v>51528</v>
      </c>
      <c r="DH18" s="40">
        <f t="shared" si="89"/>
        <v>12273</v>
      </c>
      <c r="DI18" s="40">
        <f t="shared" si="89"/>
        <v>51528</v>
      </c>
      <c r="DJ18" s="40">
        <f t="shared" si="89"/>
        <v>43723</v>
      </c>
      <c r="DK18" s="40">
        <f t="shared" si="89"/>
        <v>16037</v>
      </c>
      <c r="DL18" s="40">
        <f t="shared" si="89"/>
        <v>42440</v>
      </c>
      <c r="DM18" s="40">
        <f t="shared" si="89"/>
        <v>43578</v>
      </c>
      <c r="DN18" s="40">
        <f t="shared" si="89"/>
        <v>10472</v>
      </c>
      <c r="DO18" s="40">
        <f t="shared" si="89"/>
        <v>38545</v>
      </c>
      <c r="DP18" s="40">
        <f t="shared" si="89"/>
        <v>56798</v>
      </c>
      <c r="DQ18" s="40">
        <f t="shared" si="89"/>
        <v>16986</v>
      </c>
      <c r="DR18" s="40">
        <f t="shared" si="89"/>
        <v>48827</v>
      </c>
      <c r="DS18" s="40">
        <f t="shared" si="89"/>
        <v>20852</v>
      </c>
      <c r="DT18" s="40">
        <f t="shared" si="89"/>
        <v>5299</v>
      </c>
      <c r="DU18" s="40">
        <f t="shared" si="89"/>
        <v>19407</v>
      </c>
      <c r="DV18" s="40">
        <f t="shared" si="89"/>
        <v>50208</v>
      </c>
      <c r="DW18" s="40">
        <f t="shared" si="89"/>
        <v>9516</v>
      </c>
      <c r="DX18" s="40">
        <f t="shared" si="89"/>
        <v>49223</v>
      </c>
      <c r="DY18" s="40">
        <f t="shared" si="89"/>
        <v>49961</v>
      </c>
      <c r="DZ18" s="40">
        <f t="shared" si="89"/>
        <v>13012</v>
      </c>
      <c r="EA18" s="40">
        <f t="shared" si="89"/>
        <v>49961</v>
      </c>
      <c r="EB18" s="40">
        <f t="shared" si="89"/>
        <v>31020</v>
      </c>
      <c r="EC18" s="40">
        <f t="shared" si="89"/>
        <v>7322</v>
      </c>
      <c r="ED18" s="40">
        <f t="shared" si="89"/>
        <v>27916</v>
      </c>
      <c r="EE18" s="40">
        <f t="shared" si="89"/>
        <v>58838.6</v>
      </c>
      <c r="EF18" s="40">
        <f t="shared" si="89"/>
        <v>21182</v>
      </c>
      <c r="EG18" s="40">
        <f t="shared" si="89"/>
        <v>57965.599999999999</v>
      </c>
      <c r="EH18" s="40">
        <f>SUM(EH19:EH23)</f>
        <v>56378</v>
      </c>
      <c r="EI18" s="40">
        <f t="shared" ref="EI18:EJ18" si="90">SUM(EI19:EI23)</f>
        <v>9533</v>
      </c>
      <c r="EJ18" s="40">
        <f t="shared" si="90"/>
        <v>56367</v>
      </c>
      <c r="EK18" s="40">
        <f t="shared" si="89"/>
        <v>56358.5</v>
      </c>
      <c r="EL18" s="40">
        <f t="shared" si="89"/>
        <v>12290</v>
      </c>
      <c r="EM18" s="40">
        <f t="shared" si="89"/>
        <v>56358</v>
      </c>
      <c r="EN18" s="40">
        <f t="shared" si="89"/>
        <v>41001</v>
      </c>
      <c r="EO18" s="40">
        <f t="shared" si="89"/>
        <v>14529</v>
      </c>
      <c r="EP18" s="40">
        <f t="shared" si="89"/>
        <v>40600</v>
      </c>
      <c r="EQ18" s="40">
        <f t="shared" si="89"/>
        <v>75681</v>
      </c>
      <c r="ER18" s="40">
        <f t="shared" si="89"/>
        <v>19520</v>
      </c>
      <c r="ES18" s="40">
        <f t="shared" si="89"/>
        <v>75681</v>
      </c>
      <c r="ET18" s="40">
        <f t="shared" si="89"/>
        <v>64991</v>
      </c>
      <c r="EU18" s="40">
        <f t="shared" si="89"/>
        <v>17456</v>
      </c>
      <c r="EV18" s="40">
        <f t="shared" si="89"/>
        <v>63991</v>
      </c>
      <c r="EW18" s="29"/>
      <c r="EX18" s="29"/>
      <c r="EY18" s="29"/>
      <c r="EZ18" s="29"/>
      <c r="FA18" s="29"/>
      <c r="FB18" s="29"/>
      <c r="FC18" s="29"/>
      <c r="FD18" s="29"/>
      <c r="FE18" s="29"/>
    </row>
    <row r="19" spans="1:161" s="44" customFormat="1" ht="25.5" customHeight="1" x14ac:dyDescent="0.25">
      <c r="A19" s="42" t="s">
        <v>38</v>
      </c>
      <c r="B19" s="17" t="s">
        <v>82</v>
      </c>
      <c r="C19" s="41"/>
      <c r="D19" s="41"/>
      <c r="E19" s="41"/>
      <c r="F19" s="41"/>
      <c r="G19" s="41"/>
      <c r="H19" s="41"/>
      <c r="I19" s="106"/>
      <c r="J19" s="106"/>
      <c r="K19" s="106"/>
      <c r="L19" s="106"/>
      <c r="M19" s="106"/>
      <c r="N19" s="106"/>
      <c r="O19" s="43"/>
      <c r="P19" s="43"/>
      <c r="Q19" s="43"/>
      <c r="R19" s="43"/>
      <c r="S19" s="43"/>
      <c r="T19" s="43"/>
      <c r="U19" s="106"/>
      <c r="V19" s="106"/>
      <c r="W19" s="106"/>
      <c r="X19" s="107"/>
      <c r="Y19" s="107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43"/>
      <c r="AN19" s="43"/>
      <c r="AO19" s="43"/>
      <c r="AP19" s="105"/>
      <c r="AQ19" s="105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43">
        <v>571</v>
      </c>
      <c r="BC19" s="43"/>
      <c r="BD19" s="43">
        <v>571</v>
      </c>
      <c r="BE19" s="108"/>
      <c r="BF19" s="108"/>
      <c r="BG19" s="108"/>
      <c r="BH19" s="108"/>
      <c r="BI19" s="108"/>
      <c r="BJ19" s="108"/>
      <c r="BK19" s="109"/>
      <c r="BL19" s="109"/>
      <c r="BM19" s="109"/>
      <c r="BN19" s="109">
        <v>1193</v>
      </c>
      <c r="BO19" s="109">
        <v>0</v>
      </c>
      <c r="BP19" s="109">
        <v>1193</v>
      </c>
      <c r="BQ19" s="109"/>
      <c r="BR19" s="109"/>
      <c r="BS19" s="109"/>
      <c r="BT19" s="109"/>
      <c r="BU19" s="109"/>
      <c r="BV19" s="109"/>
      <c r="BW19" s="109"/>
      <c r="BX19" s="109"/>
      <c r="BY19" s="109"/>
      <c r="BZ19" s="109">
        <v>9</v>
      </c>
      <c r="CA19" s="109"/>
      <c r="CB19" s="109"/>
      <c r="CC19" s="109"/>
      <c r="CD19" s="109"/>
      <c r="CE19" s="109"/>
      <c r="CF19" s="109">
        <v>9</v>
      </c>
      <c r="CG19" s="109"/>
      <c r="CH19" s="109"/>
      <c r="CI19" s="109">
        <v>2</v>
      </c>
      <c r="CJ19" s="109"/>
      <c r="CK19" s="109"/>
      <c r="CL19" s="43"/>
      <c r="CM19" s="43"/>
      <c r="CN19" s="43"/>
      <c r="CO19" s="43"/>
      <c r="CP19" s="43"/>
      <c r="CQ19" s="43"/>
      <c r="CR19" s="43"/>
      <c r="CS19" s="43"/>
      <c r="CT19" s="43"/>
      <c r="CU19" s="43">
        <v>910</v>
      </c>
      <c r="CV19" s="43">
        <v>0</v>
      </c>
      <c r="CW19" s="43">
        <v>910</v>
      </c>
      <c r="CX19" s="43">
        <v>54</v>
      </c>
      <c r="CY19" s="43">
        <v>0</v>
      </c>
      <c r="CZ19" s="43">
        <v>0</v>
      </c>
      <c r="DA19" s="43">
        <v>84</v>
      </c>
      <c r="DB19" s="43">
        <v>0</v>
      </c>
      <c r="DC19" s="43">
        <v>84</v>
      </c>
      <c r="DD19" s="43">
        <v>2394</v>
      </c>
      <c r="DE19" s="43">
        <v>311</v>
      </c>
      <c r="DF19" s="43">
        <v>2394</v>
      </c>
      <c r="DG19" s="43"/>
      <c r="DH19" s="43"/>
      <c r="DI19" s="43"/>
      <c r="DJ19" s="43"/>
      <c r="DK19" s="43"/>
      <c r="DL19" s="43"/>
      <c r="DM19" s="43">
        <v>399</v>
      </c>
      <c r="DN19" s="43">
        <v>399</v>
      </c>
      <c r="DO19" s="43">
        <v>399</v>
      </c>
      <c r="DP19" s="43">
        <v>4098</v>
      </c>
      <c r="DQ19" s="43">
        <v>0</v>
      </c>
      <c r="DR19" s="43">
        <v>4098</v>
      </c>
      <c r="DS19" s="43"/>
      <c r="DT19" s="43"/>
      <c r="DU19" s="43"/>
      <c r="DV19" s="43">
        <v>153</v>
      </c>
      <c r="DW19" s="43">
        <v>0</v>
      </c>
      <c r="DX19" s="43">
        <v>153</v>
      </c>
      <c r="DY19" s="43"/>
      <c r="DZ19" s="43"/>
      <c r="EA19" s="43"/>
      <c r="EB19" s="43">
        <v>455</v>
      </c>
      <c r="EC19" s="43">
        <v>455</v>
      </c>
      <c r="ED19" s="43">
        <v>455</v>
      </c>
      <c r="EE19" s="43">
        <v>251</v>
      </c>
      <c r="EF19" s="43">
        <v>0</v>
      </c>
      <c r="EG19" s="43">
        <v>251</v>
      </c>
      <c r="EH19" s="43">
        <v>547</v>
      </c>
      <c r="EI19" s="43">
        <v>547</v>
      </c>
      <c r="EJ19" s="43">
        <v>547</v>
      </c>
      <c r="EK19" s="43">
        <v>145</v>
      </c>
      <c r="EL19" s="43">
        <v>145</v>
      </c>
      <c r="EM19" s="43">
        <v>145</v>
      </c>
      <c r="EN19" s="43"/>
      <c r="EO19" s="43"/>
      <c r="EP19" s="43"/>
      <c r="EQ19" s="43"/>
      <c r="ER19" s="43"/>
      <c r="ES19" s="43"/>
      <c r="ET19" s="43">
        <v>2000</v>
      </c>
      <c r="EU19" s="43">
        <v>2000</v>
      </c>
      <c r="EV19" s="43">
        <f>ET19</f>
        <v>2000</v>
      </c>
      <c r="EW19" s="25"/>
      <c r="EX19" s="25"/>
      <c r="EY19" s="25"/>
      <c r="EZ19" s="25"/>
    </row>
    <row r="20" spans="1:161" s="44" customFormat="1" ht="27" customHeight="1" x14ac:dyDescent="0.25">
      <c r="A20" s="42">
        <v>2.2000000000000002</v>
      </c>
      <c r="B20" s="17" t="s">
        <v>83</v>
      </c>
      <c r="C20" s="41"/>
      <c r="D20" s="41"/>
      <c r="E20" s="41"/>
      <c r="F20" s="41"/>
      <c r="G20" s="41"/>
      <c r="H20" s="41"/>
      <c r="I20" s="106"/>
      <c r="J20" s="106"/>
      <c r="K20" s="106"/>
      <c r="L20" s="106"/>
      <c r="M20" s="106"/>
      <c r="N20" s="106"/>
      <c r="O20" s="43">
        <v>38674</v>
      </c>
      <c r="P20" s="43">
        <v>14160</v>
      </c>
      <c r="Q20" s="43">
        <f>O20</f>
        <v>38674</v>
      </c>
      <c r="R20" s="43"/>
      <c r="S20" s="43"/>
      <c r="T20" s="43"/>
      <c r="U20" s="106"/>
      <c r="V20" s="106"/>
      <c r="W20" s="106"/>
      <c r="X20" s="107"/>
      <c r="Y20" s="107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43"/>
      <c r="AN20" s="43"/>
      <c r="AO20" s="43"/>
      <c r="AP20" s="105"/>
      <c r="AQ20" s="105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43"/>
      <c r="BC20" s="43"/>
      <c r="BD20" s="43"/>
      <c r="BE20" s="108"/>
      <c r="BF20" s="108"/>
      <c r="BG20" s="108"/>
      <c r="BH20" s="108"/>
      <c r="BI20" s="108"/>
      <c r="BJ20" s="108"/>
      <c r="BK20" s="109"/>
      <c r="BL20" s="109"/>
      <c r="BM20" s="109"/>
      <c r="BN20" s="109">
        <v>40697</v>
      </c>
      <c r="BO20" s="109">
        <v>14227</v>
      </c>
      <c r="BP20" s="109">
        <v>37259</v>
      </c>
      <c r="BQ20" s="109">
        <v>6689</v>
      </c>
      <c r="BR20" s="109">
        <v>1754</v>
      </c>
      <c r="BS20" s="109">
        <v>6689</v>
      </c>
      <c r="BT20" s="109">
        <v>2055</v>
      </c>
      <c r="BU20" s="109">
        <v>635</v>
      </c>
      <c r="BV20" s="109">
        <v>2055</v>
      </c>
      <c r="BW20" s="109">
        <v>2758</v>
      </c>
      <c r="BX20" s="109">
        <v>360</v>
      </c>
      <c r="BY20" s="109">
        <f>BW20</f>
        <v>2758</v>
      </c>
      <c r="BZ20" s="109">
        <v>7883</v>
      </c>
      <c r="CA20" s="109">
        <v>1860</v>
      </c>
      <c r="CB20" s="109">
        <v>7387</v>
      </c>
      <c r="CC20" s="109"/>
      <c r="CD20" s="109"/>
      <c r="CE20" s="109"/>
      <c r="CF20" s="109">
        <v>4337</v>
      </c>
      <c r="CG20" s="109">
        <v>1431</v>
      </c>
      <c r="CH20" s="109">
        <f>CF20</f>
        <v>4337</v>
      </c>
      <c r="CI20" s="109">
        <v>4220</v>
      </c>
      <c r="CJ20" s="109">
        <v>706</v>
      </c>
      <c r="CK20" s="109">
        <v>4144</v>
      </c>
      <c r="CL20" s="43">
        <v>2118</v>
      </c>
      <c r="CM20" s="43">
        <v>587</v>
      </c>
      <c r="CN20" s="43">
        <v>2118</v>
      </c>
      <c r="CO20" s="43">
        <v>32186</v>
      </c>
      <c r="CP20" s="43">
        <v>11086</v>
      </c>
      <c r="CQ20" s="43">
        <v>32186</v>
      </c>
      <c r="CR20" s="43">
        <v>17919</v>
      </c>
      <c r="CS20" s="43">
        <v>4265</v>
      </c>
      <c r="CT20" s="43">
        <v>17852</v>
      </c>
      <c r="CU20" s="43">
        <v>59294</v>
      </c>
      <c r="CV20" s="43">
        <v>14584</v>
      </c>
      <c r="CW20" s="43">
        <v>59294</v>
      </c>
      <c r="CX20" s="43">
        <v>33987</v>
      </c>
      <c r="CY20" s="43">
        <v>9881</v>
      </c>
      <c r="CZ20" s="43">
        <v>33337</v>
      </c>
      <c r="DA20" s="43">
        <v>26419</v>
      </c>
      <c r="DB20" s="43">
        <v>5984</v>
      </c>
      <c r="DC20" s="43">
        <v>26419</v>
      </c>
      <c r="DD20" s="43">
        <v>39867</v>
      </c>
      <c r="DE20" s="43">
        <v>11517</v>
      </c>
      <c r="DF20" s="43">
        <f>DD20</f>
        <v>39867</v>
      </c>
      <c r="DG20" s="43">
        <v>45201</v>
      </c>
      <c r="DH20" s="43">
        <v>9933</v>
      </c>
      <c r="DI20" s="43">
        <v>45201</v>
      </c>
      <c r="DJ20" s="43">
        <v>29806</v>
      </c>
      <c r="DK20" s="43">
        <v>8535</v>
      </c>
      <c r="DL20" s="43">
        <f>DJ20</f>
        <v>29806</v>
      </c>
      <c r="DM20" s="43">
        <v>39854</v>
      </c>
      <c r="DN20" s="43">
        <v>9585</v>
      </c>
      <c r="DO20" s="43">
        <v>36731</v>
      </c>
      <c r="DP20" s="43">
        <v>41375</v>
      </c>
      <c r="DQ20" s="43">
        <v>10068</v>
      </c>
      <c r="DR20" s="43">
        <v>34402</v>
      </c>
      <c r="DS20" s="43">
        <v>15078</v>
      </c>
      <c r="DT20" s="43">
        <v>3914</v>
      </c>
      <c r="DU20" s="43">
        <v>15078</v>
      </c>
      <c r="DV20" s="43">
        <f>35054+1800</f>
        <v>36854</v>
      </c>
      <c r="DW20" s="43">
        <f>9218+66</f>
        <v>9284</v>
      </c>
      <c r="DX20" s="43">
        <f>DV20</f>
        <v>36854</v>
      </c>
      <c r="DY20" s="43">
        <v>41837</v>
      </c>
      <c r="DZ20" s="43">
        <v>8828</v>
      </c>
      <c r="EA20" s="43">
        <v>41837</v>
      </c>
      <c r="EB20" s="43">
        <v>28322</v>
      </c>
      <c r="EC20" s="43">
        <v>6438</v>
      </c>
      <c r="ED20" s="43">
        <v>25740</v>
      </c>
      <c r="EE20" s="43">
        <v>55163</v>
      </c>
      <c r="EF20" s="43">
        <v>18307</v>
      </c>
      <c r="EG20" s="43">
        <v>54513</v>
      </c>
      <c r="EH20" s="43">
        <v>53099</v>
      </c>
      <c r="EI20" s="43">
        <v>6265</v>
      </c>
      <c r="EJ20" s="43">
        <v>53099</v>
      </c>
      <c r="EK20" s="43">
        <f>3770+29401</f>
        <v>33171</v>
      </c>
      <c r="EL20" s="43">
        <v>9228</v>
      </c>
      <c r="EM20" s="43">
        <f>29401+3770</f>
        <v>33171</v>
      </c>
      <c r="EN20" s="43">
        <v>36974</v>
      </c>
      <c r="EO20" s="43">
        <v>11033</v>
      </c>
      <c r="EP20" s="43">
        <f>EN20</f>
        <v>36974</v>
      </c>
      <c r="EQ20" s="43">
        <v>47397</v>
      </c>
      <c r="ER20" s="43">
        <v>12263</v>
      </c>
      <c r="ES20" s="43">
        <f>EQ20</f>
        <v>47397</v>
      </c>
      <c r="ET20" s="43">
        <v>36186</v>
      </c>
      <c r="EU20" s="43">
        <v>10563</v>
      </c>
      <c r="EV20" s="43">
        <f>ET20</f>
        <v>36186</v>
      </c>
      <c r="EW20" s="25"/>
      <c r="EX20" s="25"/>
      <c r="EY20" s="25"/>
      <c r="EZ20" s="25"/>
    </row>
    <row r="21" spans="1:161" s="44" customFormat="1" ht="31.95" customHeight="1" x14ac:dyDescent="0.25">
      <c r="A21" s="42">
        <v>2.2999999999999998</v>
      </c>
      <c r="B21" s="17" t="s">
        <v>80</v>
      </c>
      <c r="C21" s="41"/>
      <c r="D21" s="41"/>
      <c r="E21" s="41"/>
      <c r="F21" s="41"/>
      <c r="G21" s="41"/>
      <c r="H21" s="41"/>
      <c r="I21" s="110"/>
      <c r="J21" s="110"/>
      <c r="K21" s="106"/>
      <c r="L21" s="106">
        <v>664</v>
      </c>
      <c r="M21" s="106">
        <v>0</v>
      </c>
      <c r="N21" s="106">
        <v>664</v>
      </c>
      <c r="O21" s="43"/>
      <c r="P21" s="43"/>
      <c r="Q21" s="43"/>
      <c r="R21" s="43"/>
      <c r="S21" s="43"/>
      <c r="T21" s="43"/>
      <c r="U21" s="106"/>
      <c r="V21" s="106"/>
      <c r="W21" s="106"/>
      <c r="X21" s="107"/>
      <c r="Y21" s="107"/>
      <c r="Z21" s="106"/>
      <c r="AA21" s="106"/>
      <c r="AB21" s="106"/>
      <c r="AC21" s="106"/>
      <c r="AD21" s="106"/>
      <c r="AE21" s="106"/>
      <c r="AF21" s="106"/>
      <c r="AG21" s="110">
        <v>1683</v>
      </c>
      <c r="AH21" s="110"/>
      <c r="AI21" s="110">
        <v>1683</v>
      </c>
      <c r="AJ21" s="106"/>
      <c r="AK21" s="106"/>
      <c r="AL21" s="106"/>
      <c r="AM21" s="43"/>
      <c r="AN21" s="43"/>
      <c r="AO21" s="43"/>
      <c r="AP21" s="105"/>
      <c r="AQ21" s="105"/>
      <c r="AR21" s="111"/>
      <c r="AS21" s="43">
        <v>5300</v>
      </c>
      <c r="AT21" s="43">
        <v>5300</v>
      </c>
      <c r="AU21" s="43">
        <f>AT21</f>
        <v>5300</v>
      </c>
      <c r="AV21" s="108"/>
      <c r="AW21" s="108"/>
      <c r="AX21" s="108"/>
      <c r="AY21" s="108"/>
      <c r="AZ21" s="108"/>
      <c r="BA21" s="108"/>
      <c r="BB21" s="43">
        <v>13</v>
      </c>
      <c r="BC21" s="43">
        <v>13</v>
      </c>
      <c r="BD21" s="43">
        <v>13</v>
      </c>
      <c r="BE21" s="108"/>
      <c r="BF21" s="108"/>
      <c r="BG21" s="108"/>
      <c r="BH21" s="108"/>
      <c r="BI21" s="108"/>
      <c r="BJ21" s="108"/>
      <c r="BK21" s="109"/>
      <c r="BL21" s="109"/>
      <c r="BM21" s="109"/>
      <c r="BN21" s="109">
        <v>51</v>
      </c>
      <c r="BO21" s="109">
        <v>51</v>
      </c>
      <c r="BP21" s="109">
        <v>51</v>
      </c>
      <c r="BQ21" s="109">
        <v>386</v>
      </c>
      <c r="BR21" s="109">
        <v>0</v>
      </c>
      <c r="BS21" s="109">
        <v>386</v>
      </c>
      <c r="BT21" s="109"/>
      <c r="BU21" s="109"/>
      <c r="BV21" s="109"/>
      <c r="BW21" s="109"/>
      <c r="BX21" s="109"/>
      <c r="BY21" s="109"/>
      <c r="BZ21" s="109">
        <v>44</v>
      </c>
      <c r="CA21" s="109">
        <v>25</v>
      </c>
      <c r="CB21" s="109">
        <v>25</v>
      </c>
      <c r="CC21" s="109"/>
      <c r="CD21" s="109"/>
      <c r="CE21" s="109"/>
      <c r="CF21" s="109">
        <v>5</v>
      </c>
      <c r="CG21" s="109"/>
      <c r="CH21" s="109"/>
      <c r="CI21" s="112">
        <v>0.7</v>
      </c>
      <c r="CJ21" s="112"/>
      <c r="CK21" s="112"/>
      <c r="CL21" s="43"/>
      <c r="CM21" s="43"/>
      <c r="CN21" s="43"/>
      <c r="CO21" s="43">
        <v>9466</v>
      </c>
      <c r="CP21" s="43">
        <v>757</v>
      </c>
      <c r="CQ21" s="43">
        <v>9466</v>
      </c>
      <c r="CR21" s="43"/>
      <c r="CS21" s="43"/>
      <c r="CT21" s="43"/>
      <c r="CU21" s="43">
        <v>95</v>
      </c>
      <c r="CV21" s="43">
        <v>0</v>
      </c>
      <c r="CW21" s="43">
        <v>95</v>
      </c>
      <c r="CX21" s="43"/>
      <c r="CY21" s="43"/>
      <c r="CZ21" s="43"/>
      <c r="DA21" s="43">
        <v>141</v>
      </c>
      <c r="DB21" s="43">
        <v>0</v>
      </c>
      <c r="DC21" s="43">
        <v>141</v>
      </c>
      <c r="DD21" s="43">
        <v>78</v>
      </c>
      <c r="DE21" s="43">
        <v>78</v>
      </c>
      <c r="DF21" s="43">
        <v>78</v>
      </c>
      <c r="DG21" s="43"/>
      <c r="DH21" s="43"/>
      <c r="DI21" s="43"/>
      <c r="DJ21" s="43">
        <v>134</v>
      </c>
      <c r="DK21" s="43">
        <v>0</v>
      </c>
      <c r="DL21" s="43">
        <v>116</v>
      </c>
      <c r="DM21" s="43"/>
      <c r="DN21" s="43"/>
      <c r="DO21" s="43"/>
      <c r="DP21" s="43">
        <v>1778</v>
      </c>
      <c r="DQ21" s="43">
        <v>237</v>
      </c>
      <c r="DR21" s="43">
        <v>1778</v>
      </c>
      <c r="DS21" s="43"/>
      <c r="DT21" s="43"/>
      <c r="DU21" s="43"/>
      <c r="DV21" s="43">
        <v>6</v>
      </c>
      <c r="DW21" s="43">
        <v>0</v>
      </c>
      <c r="DX21" s="43">
        <v>0</v>
      </c>
      <c r="DY21" s="43"/>
      <c r="DZ21" s="43"/>
      <c r="EA21" s="43"/>
      <c r="EB21" s="43"/>
      <c r="EC21" s="43"/>
      <c r="ED21" s="43"/>
      <c r="EE21" s="105">
        <v>0.6</v>
      </c>
      <c r="EF21" s="43">
        <v>0</v>
      </c>
      <c r="EG21" s="105">
        <f>EE21</f>
        <v>0.6</v>
      </c>
      <c r="EH21" s="43">
        <v>11</v>
      </c>
      <c r="EI21" s="43"/>
      <c r="EJ21" s="43"/>
      <c r="EK21" s="105">
        <v>0.5</v>
      </c>
      <c r="EL21" s="43"/>
      <c r="EM21" s="43"/>
      <c r="EN21" s="43">
        <v>80</v>
      </c>
      <c r="EO21" s="43">
        <v>0</v>
      </c>
      <c r="EP21" s="43">
        <v>0</v>
      </c>
      <c r="EQ21" s="43">
        <v>1395</v>
      </c>
      <c r="ER21" s="43"/>
      <c r="ES21" s="43">
        <v>1395</v>
      </c>
      <c r="ET21" s="43">
        <v>133</v>
      </c>
      <c r="EU21" s="43">
        <v>133</v>
      </c>
      <c r="EV21" s="43">
        <f>ET21</f>
        <v>133</v>
      </c>
      <c r="EW21" s="25"/>
      <c r="EX21" s="25"/>
      <c r="EY21" s="25"/>
      <c r="EZ21" s="25"/>
    </row>
    <row r="22" spans="1:161" s="44" customFormat="1" ht="18.75" customHeight="1" x14ac:dyDescent="0.25">
      <c r="A22" s="45">
        <v>2.4</v>
      </c>
      <c r="B22" s="17" t="s">
        <v>81</v>
      </c>
      <c r="C22" s="41">
        <v>11452</v>
      </c>
      <c r="D22" s="41">
        <v>7290</v>
      </c>
      <c r="E22" s="41">
        <v>10452</v>
      </c>
      <c r="F22" s="41">
        <v>6341</v>
      </c>
      <c r="G22" s="41">
        <v>1600</v>
      </c>
      <c r="H22" s="41">
        <v>1840</v>
      </c>
      <c r="I22" s="43">
        <v>6200</v>
      </c>
      <c r="J22" s="43">
        <v>5950</v>
      </c>
      <c r="K22" s="43">
        <v>5950</v>
      </c>
      <c r="L22" s="43">
        <v>8435</v>
      </c>
      <c r="M22" s="43">
        <v>7385</v>
      </c>
      <c r="N22" s="43">
        <v>7725</v>
      </c>
      <c r="O22" s="43">
        <f>2003+1736</f>
        <v>3739</v>
      </c>
      <c r="P22" s="43">
        <f>40+931</f>
        <v>971</v>
      </c>
      <c r="Q22" s="43">
        <f>2003+1736</f>
        <v>3739</v>
      </c>
      <c r="R22" s="43">
        <v>7148</v>
      </c>
      <c r="S22" s="43">
        <v>2210</v>
      </c>
      <c r="T22" s="43">
        <v>2210</v>
      </c>
      <c r="U22" s="43">
        <v>5000</v>
      </c>
      <c r="V22" s="43">
        <v>0</v>
      </c>
      <c r="W22" s="43">
        <v>0</v>
      </c>
      <c r="X22" s="43">
        <f>450+120+369</f>
        <v>939</v>
      </c>
      <c r="Y22" s="43">
        <v>660</v>
      </c>
      <c r="Z22" s="43">
        <v>939</v>
      </c>
      <c r="AA22" s="43">
        <v>200</v>
      </c>
      <c r="AB22" s="43">
        <v>60</v>
      </c>
      <c r="AC22" s="43">
        <v>200</v>
      </c>
      <c r="AD22" s="43">
        <v>5440</v>
      </c>
      <c r="AE22" s="43">
        <v>2569</v>
      </c>
      <c r="AF22" s="43">
        <v>2569</v>
      </c>
      <c r="AG22" s="43">
        <v>640</v>
      </c>
      <c r="AH22" s="43">
        <v>640</v>
      </c>
      <c r="AI22" s="43">
        <v>640</v>
      </c>
      <c r="AJ22" s="43">
        <v>5440</v>
      </c>
      <c r="AK22" s="43">
        <v>1801</v>
      </c>
      <c r="AL22" s="43">
        <f>AK22</f>
        <v>1801</v>
      </c>
      <c r="AM22" s="43">
        <v>760</v>
      </c>
      <c r="AN22" s="43">
        <v>591</v>
      </c>
      <c r="AO22" s="43">
        <v>760</v>
      </c>
      <c r="AP22" s="43">
        <v>596</v>
      </c>
      <c r="AQ22" s="43">
        <v>537</v>
      </c>
      <c r="AR22" s="43">
        <v>596</v>
      </c>
      <c r="AS22" s="43">
        <f>3000+240+2966</f>
        <v>6206</v>
      </c>
      <c r="AT22" s="43">
        <v>3240</v>
      </c>
      <c r="AU22" s="43">
        <v>3240</v>
      </c>
      <c r="AV22" s="43">
        <f>80+3500+200</f>
        <v>3780</v>
      </c>
      <c r="AW22" s="43">
        <f t="shared" ref="AW22:AX22" si="91">80+3500+200</f>
        <v>3780</v>
      </c>
      <c r="AX22" s="43">
        <f t="shared" si="91"/>
        <v>3780</v>
      </c>
      <c r="AY22" s="43">
        <v>3933</v>
      </c>
      <c r="AZ22" s="43">
        <v>3653</v>
      </c>
      <c r="BA22" s="43">
        <v>3933</v>
      </c>
      <c r="BB22" s="43">
        <v>2160</v>
      </c>
      <c r="BC22" s="43">
        <v>160</v>
      </c>
      <c r="BD22" s="43">
        <v>2160</v>
      </c>
      <c r="BE22" s="43">
        <v>5718</v>
      </c>
      <c r="BF22" s="43">
        <v>5144</v>
      </c>
      <c r="BG22" s="43">
        <v>5264</v>
      </c>
      <c r="BH22" s="43">
        <v>15073</v>
      </c>
      <c r="BI22" s="43">
        <v>2428</v>
      </c>
      <c r="BJ22" s="43">
        <v>2468</v>
      </c>
      <c r="BK22" s="43">
        <v>2490</v>
      </c>
      <c r="BL22" s="43">
        <v>177</v>
      </c>
      <c r="BM22" s="43">
        <v>384</v>
      </c>
      <c r="BN22" s="43">
        <f>2283+828+270+270+8100+160</f>
        <v>11911</v>
      </c>
      <c r="BO22" s="43">
        <f>2283+250+160+4478+160</f>
        <v>7331</v>
      </c>
      <c r="BP22" s="43">
        <f>2283+703+160+7317+160</f>
        <v>10623</v>
      </c>
      <c r="BQ22" s="43">
        <v>1913</v>
      </c>
      <c r="BR22" s="43">
        <v>668</v>
      </c>
      <c r="BS22" s="43">
        <v>1913</v>
      </c>
      <c r="BT22" s="43">
        <v>2086</v>
      </c>
      <c r="BU22" s="43">
        <v>1136</v>
      </c>
      <c r="BV22" s="43">
        <v>1763</v>
      </c>
      <c r="BW22" s="43">
        <v>7224</v>
      </c>
      <c r="BX22" s="43">
        <v>2991</v>
      </c>
      <c r="BY22" s="43">
        <v>6474</v>
      </c>
      <c r="BZ22" s="43">
        <v>6047</v>
      </c>
      <c r="CA22" s="43">
        <v>1604</v>
      </c>
      <c r="CB22" s="43">
        <v>6063</v>
      </c>
      <c r="CC22" s="43">
        <v>3085</v>
      </c>
      <c r="CD22" s="43">
        <v>678</v>
      </c>
      <c r="CE22" s="43">
        <v>2318</v>
      </c>
      <c r="CF22" s="43">
        <v>1509</v>
      </c>
      <c r="CG22" s="43">
        <v>510</v>
      </c>
      <c r="CH22" s="43">
        <v>1367</v>
      </c>
      <c r="CI22" s="43">
        <v>1590</v>
      </c>
      <c r="CJ22" s="43">
        <v>978</v>
      </c>
      <c r="CK22" s="43">
        <v>1589</v>
      </c>
      <c r="CL22" s="43">
        <v>1749</v>
      </c>
      <c r="CM22" s="43">
        <v>1102</v>
      </c>
      <c r="CN22" s="43">
        <v>1484</v>
      </c>
      <c r="CO22" s="43">
        <v>14025</v>
      </c>
      <c r="CP22" s="43">
        <v>6711</v>
      </c>
      <c r="CQ22" s="43">
        <f>CO22</f>
        <v>14025</v>
      </c>
      <c r="CR22" s="43">
        <v>1285</v>
      </c>
      <c r="CS22" s="43">
        <v>1027</v>
      </c>
      <c r="CT22" s="43">
        <v>1285</v>
      </c>
      <c r="CU22" s="43">
        <v>5578</v>
      </c>
      <c r="CV22" s="43">
        <v>3320</v>
      </c>
      <c r="CW22" s="43">
        <v>5578</v>
      </c>
      <c r="CX22" s="43">
        <f>80+1000+1563</f>
        <v>2643</v>
      </c>
      <c r="CY22" s="43">
        <v>1563</v>
      </c>
      <c r="CZ22" s="43">
        <f>80+1563</f>
        <v>1643</v>
      </c>
      <c r="DA22" s="43">
        <v>21258</v>
      </c>
      <c r="DB22" s="43">
        <v>5721</v>
      </c>
      <c r="DC22" s="43">
        <v>20954</v>
      </c>
      <c r="DD22" s="43">
        <v>19343</v>
      </c>
      <c r="DE22" s="43">
        <v>5075</v>
      </c>
      <c r="DF22" s="43">
        <v>16740</v>
      </c>
      <c r="DG22" s="43">
        <v>6327</v>
      </c>
      <c r="DH22" s="43">
        <v>2340</v>
      </c>
      <c r="DI22" s="43">
        <v>6327</v>
      </c>
      <c r="DJ22" s="43">
        <v>13783</v>
      </c>
      <c r="DK22" s="43">
        <v>7502</v>
      </c>
      <c r="DL22" s="43">
        <v>12518</v>
      </c>
      <c r="DM22" s="43">
        <v>3325</v>
      </c>
      <c r="DN22" s="43">
        <v>488</v>
      </c>
      <c r="DO22" s="43">
        <v>1415</v>
      </c>
      <c r="DP22" s="43">
        <v>9547</v>
      </c>
      <c r="DQ22" s="43">
        <v>6681</v>
      </c>
      <c r="DR22" s="43">
        <v>8549</v>
      </c>
      <c r="DS22" s="43">
        <v>5774</v>
      </c>
      <c r="DT22" s="43">
        <v>1385</v>
      </c>
      <c r="DU22" s="43">
        <v>4329</v>
      </c>
      <c r="DV22" s="43">
        <v>13195</v>
      </c>
      <c r="DW22" s="43">
        <v>232</v>
      </c>
      <c r="DX22" s="43">
        <v>12216</v>
      </c>
      <c r="DY22" s="43">
        <v>8124</v>
      </c>
      <c r="DZ22" s="43">
        <v>4184</v>
      </c>
      <c r="EA22" s="43">
        <v>8124</v>
      </c>
      <c r="EB22" s="43">
        <v>2243</v>
      </c>
      <c r="EC22" s="43">
        <v>429</v>
      </c>
      <c r="ED22" s="43">
        <v>1721</v>
      </c>
      <c r="EE22" s="43">
        <f>100+615+172+2537</f>
        <v>3424</v>
      </c>
      <c r="EF22" s="43">
        <f>100+189+49+2537</f>
        <v>2875</v>
      </c>
      <c r="EG22" s="43">
        <f>100+515+49+2537</f>
        <v>3201</v>
      </c>
      <c r="EH22" s="43">
        <f>2648+73</f>
        <v>2721</v>
      </c>
      <c r="EI22" s="43">
        <f>2648+73</f>
        <v>2721</v>
      </c>
      <c r="EJ22" s="43">
        <f>2648+73</f>
        <v>2721</v>
      </c>
      <c r="EK22" s="43">
        <v>23042</v>
      </c>
      <c r="EL22" s="43">
        <v>2917</v>
      </c>
      <c r="EM22" s="43">
        <f>EK22</f>
        <v>23042</v>
      </c>
      <c r="EN22" s="43">
        <v>3947</v>
      </c>
      <c r="EO22" s="43">
        <v>3496</v>
      </c>
      <c r="EP22" s="43">
        <v>3626</v>
      </c>
      <c r="EQ22" s="43">
        <v>26889</v>
      </c>
      <c r="ER22" s="43">
        <v>7257</v>
      </c>
      <c r="ES22" s="43">
        <f>EQ22</f>
        <v>26889</v>
      </c>
      <c r="ET22" s="43">
        <v>26672</v>
      </c>
      <c r="EU22" s="43">
        <v>4760</v>
      </c>
      <c r="EV22" s="43">
        <v>25672</v>
      </c>
      <c r="EW22" s="36"/>
      <c r="EX22" s="25"/>
      <c r="EY22" s="25"/>
      <c r="EZ22" s="25"/>
    </row>
    <row r="23" spans="1:161" s="44" customFormat="1" ht="28.95" customHeight="1" x14ac:dyDescent="0.25">
      <c r="A23" s="45">
        <v>2.5</v>
      </c>
      <c r="B23" s="17" t="s">
        <v>84</v>
      </c>
      <c r="C23" s="43"/>
      <c r="D23" s="43"/>
      <c r="E23" s="43"/>
      <c r="F23" s="43"/>
      <c r="G23" s="43"/>
      <c r="H23" s="4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79"/>
      <c r="Y23" s="79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25"/>
      <c r="EX23" s="25"/>
      <c r="EY23" s="25"/>
      <c r="EZ23" s="25"/>
      <c r="FA23" s="25"/>
      <c r="FB23" s="25"/>
      <c r="FC23" s="25"/>
      <c r="FD23" s="25"/>
      <c r="FE23" s="25"/>
    </row>
    <row r="24" spans="1:161" s="44" customFormat="1" ht="28.95" customHeight="1" x14ac:dyDescent="0.25">
      <c r="A24" s="45"/>
      <c r="B24" s="17" t="s">
        <v>99</v>
      </c>
      <c r="C24" s="43"/>
      <c r="D24" s="43"/>
      <c r="E24" s="43"/>
      <c r="F24" s="43"/>
      <c r="G24" s="43"/>
      <c r="H24" s="4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79"/>
      <c r="Y24" s="79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25"/>
      <c r="EX24" s="25"/>
      <c r="EY24" s="25"/>
      <c r="EZ24" s="25"/>
      <c r="FA24" s="25"/>
      <c r="FB24" s="25"/>
      <c r="FC24" s="25"/>
      <c r="FD24" s="25"/>
      <c r="FE24" s="25"/>
    </row>
    <row r="25" spans="1:161" s="44" customFormat="1" ht="28.95" customHeight="1" x14ac:dyDescent="0.25">
      <c r="A25" s="45"/>
      <c r="B25" s="17" t="s">
        <v>91</v>
      </c>
      <c r="C25" s="43"/>
      <c r="D25" s="43"/>
      <c r="E25" s="43"/>
      <c r="F25" s="43"/>
      <c r="G25" s="43"/>
      <c r="H25" s="4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79"/>
      <c r="Y25" s="79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>
        <v>305</v>
      </c>
      <c r="BO25" s="41">
        <v>107</v>
      </c>
      <c r="BP25" s="41">
        <v>107</v>
      </c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25"/>
      <c r="EX25" s="25"/>
      <c r="EY25" s="25"/>
      <c r="EZ25" s="25"/>
      <c r="FA25" s="25"/>
      <c r="FB25" s="25"/>
      <c r="FC25" s="25"/>
      <c r="FD25" s="25"/>
      <c r="FE25" s="25"/>
    </row>
    <row r="26" spans="1:161" s="44" customFormat="1" ht="28.95" customHeight="1" x14ac:dyDescent="0.25">
      <c r="A26" s="38">
        <v>3</v>
      </c>
      <c r="B26" s="39" t="s">
        <v>39</v>
      </c>
      <c r="C26" s="47">
        <f>SUM(C28:C37)</f>
        <v>1053</v>
      </c>
      <c r="D26" s="80">
        <f t="shared" ref="D26:E26" si="92">SUM(D28:D37)</f>
        <v>363.64</v>
      </c>
      <c r="E26" s="80">
        <f t="shared" si="92"/>
        <v>363.64</v>
      </c>
      <c r="F26" s="47">
        <f>SUM(F28:F37)</f>
        <v>0</v>
      </c>
      <c r="G26" s="47">
        <f t="shared" ref="G26:BP26" si="93">SUM(G28:G37)</f>
        <v>0</v>
      </c>
      <c r="H26" s="47">
        <f t="shared" si="93"/>
        <v>0</v>
      </c>
      <c r="I26" s="47">
        <f t="shared" si="93"/>
        <v>0</v>
      </c>
      <c r="J26" s="47">
        <f t="shared" si="93"/>
        <v>0</v>
      </c>
      <c r="K26" s="47">
        <f t="shared" si="93"/>
        <v>0</v>
      </c>
      <c r="L26" s="47">
        <f t="shared" si="93"/>
        <v>0</v>
      </c>
      <c r="M26" s="47">
        <f t="shared" si="93"/>
        <v>0</v>
      </c>
      <c r="N26" s="47">
        <f t="shared" si="93"/>
        <v>0</v>
      </c>
      <c r="O26" s="47">
        <f t="shared" si="93"/>
        <v>0</v>
      </c>
      <c r="P26" s="47">
        <f t="shared" si="93"/>
        <v>0</v>
      </c>
      <c r="Q26" s="47">
        <f t="shared" si="93"/>
        <v>0</v>
      </c>
      <c r="R26" s="47">
        <f t="shared" si="93"/>
        <v>0</v>
      </c>
      <c r="S26" s="47">
        <f>SUM(S28:S37)</f>
        <v>0</v>
      </c>
      <c r="T26" s="47">
        <f t="shared" si="93"/>
        <v>0</v>
      </c>
      <c r="U26" s="47">
        <f t="shared" si="93"/>
        <v>0</v>
      </c>
      <c r="V26" s="47">
        <f t="shared" si="93"/>
        <v>0</v>
      </c>
      <c r="W26" s="47">
        <f t="shared" si="93"/>
        <v>0</v>
      </c>
      <c r="X26" s="47">
        <f t="shared" si="93"/>
        <v>0</v>
      </c>
      <c r="Y26" s="47">
        <f t="shared" si="93"/>
        <v>0</v>
      </c>
      <c r="Z26" s="47">
        <f t="shared" si="93"/>
        <v>0</v>
      </c>
      <c r="AA26" s="47">
        <f t="shared" si="93"/>
        <v>0</v>
      </c>
      <c r="AB26" s="47">
        <f t="shared" si="93"/>
        <v>0</v>
      </c>
      <c r="AC26" s="47">
        <f t="shared" si="93"/>
        <v>0</v>
      </c>
      <c r="AD26" s="47">
        <f t="shared" si="93"/>
        <v>0</v>
      </c>
      <c r="AE26" s="47">
        <f t="shared" si="93"/>
        <v>0</v>
      </c>
      <c r="AF26" s="47">
        <f t="shared" si="93"/>
        <v>0</v>
      </c>
      <c r="AG26" s="47">
        <f t="shared" si="93"/>
        <v>0</v>
      </c>
      <c r="AH26" s="47">
        <f t="shared" si="93"/>
        <v>0</v>
      </c>
      <c r="AI26" s="47">
        <f t="shared" si="93"/>
        <v>0</v>
      </c>
      <c r="AJ26" s="47">
        <f t="shared" si="93"/>
        <v>0</v>
      </c>
      <c r="AK26" s="47">
        <f t="shared" si="93"/>
        <v>0</v>
      </c>
      <c r="AL26" s="47">
        <f t="shared" si="93"/>
        <v>0</v>
      </c>
      <c r="AM26" s="47">
        <f t="shared" si="93"/>
        <v>0</v>
      </c>
      <c r="AN26" s="47">
        <f t="shared" si="93"/>
        <v>0</v>
      </c>
      <c r="AO26" s="47">
        <f t="shared" si="93"/>
        <v>0</v>
      </c>
      <c r="AP26" s="47">
        <f t="shared" si="93"/>
        <v>0</v>
      </c>
      <c r="AQ26" s="47">
        <f t="shared" si="93"/>
        <v>0</v>
      </c>
      <c r="AR26" s="47">
        <f t="shared" si="93"/>
        <v>0</v>
      </c>
      <c r="AS26" s="47">
        <f t="shared" si="93"/>
        <v>0</v>
      </c>
      <c r="AT26" s="47">
        <f t="shared" si="93"/>
        <v>0</v>
      </c>
      <c r="AU26" s="47">
        <f t="shared" si="93"/>
        <v>0</v>
      </c>
      <c r="AV26" s="47">
        <f t="shared" si="93"/>
        <v>0</v>
      </c>
      <c r="AW26" s="47">
        <f t="shared" si="93"/>
        <v>0</v>
      </c>
      <c r="AX26" s="47">
        <f t="shared" si="93"/>
        <v>0</v>
      </c>
      <c r="AY26" s="47">
        <f t="shared" si="93"/>
        <v>0</v>
      </c>
      <c r="AZ26" s="47">
        <f t="shared" si="93"/>
        <v>0</v>
      </c>
      <c r="BA26" s="47">
        <f t="shared" si="93"/>
        <v>0</v>
      </c>
      <c r="BB26" s="47">
        <f t="shared" si="93"/>
        <v>0</v>
      </c>
      <c r="BC26" s="47">
        <f t="shared" si="93"/>
        <v>0</v>
      </c>
      <c r="BD26" s="47">
        <f t="shared" si="93"/>
        <v>0</v>
      </c>
      <c r="BE26" s="47">
        <f t="shared" si="93"/>
        <v>0</v>
      </c>
      <c r="BF26" s="47">
        <f t="shared" si="93"/>
        <v>0</v>
      </c>
      <c r="BG26" s="47">
        <f t="shared" si="93"/>
        <v>0</v>
      </c>
      <c r="BH26" s="47">
        <f t="shared" si="93"/>
        <v>0</v>
      </c>
      <c r="BI26" s="47">
        <f t="shared" si="93"/>
        <v>0</v>
      </c>
      <c r="BJ26" s="47">
        <f t="shared" si="93"/>
        <v>0</v>
      </c>
      <c r="BK26" s="47">
        <f t="shared" si="93"/>
        <v>0</v>
      </c>
      <c r="BL26" s="47">
        <f t="shared" si="93"/>
        <v>0</v>
      </c>
      <c r="BM26" s="47">
        <f t="shared" si="93"/>
        <v>0</v>
      </c>
      <c r="BN26" s="47">
        <f t="shared" si="93"/>
        <v>3623</v>
      </c>
      <c r="BO26" s="47">
        <f t="shared" si="93"/>
        <v>1512</v>
      </c>
      <c r="BP26" s="47">
        <f t="shared" si="93"/>
        <v>1846</v>
      </c>
      <c r="BQ26" s="47">
        <f t="shared" ref="BQ26:EA26" si="94">SUM(BQ28:BQ37)</f>
        <v>0</v>
      </c>
      <c r="BR26" s="47">
        <f t="shared" si="94"/>
        <v>0</v>
      </c>
      <c r="BS26" s="47">
        <f t="shared" si="94"/>
        <v>0</v>
      </c>
      <c r="BT26" s="47">
        <f t="shared" si="94"/>
        <v>0</v>
      </c>
      <c r="BU26" s="47">
        <f t="shared" si="94"/>
        <v>0</v>
      </c>
      <c r="BV26" s="47">
        <f t="shared" si="94"/>
        <v>0</v>
      </c>
      <c r="BW26" s="47">
        <f t="shared" si="94"/>
        <v>225</v>
      </c>
      <c r="BX26" s="47">
        <f t="shared" si="94"/>
        <v>225</v>
      </c>
      <c r="BY26" s="47">
        <f t="shared" si="94"/>
        <v>225</v>
      </c>
      <c r="BZ26" s="47">
        <f t="shared" si="94"/>
        <v>0</v>
      </c>
      <c r="CA26" s="47">
        <f t="shared" si="94"/>
        <v>0</v>
      </c>
      <c r="CB26" s="47">
        <f t="shared" si="94"/>
        <v>0</v>
      </c>
      <c r="CC26" s="47">
        <f t="shared" si="94"/>
        <v>0</v>
      </c>
      <c r="CD26" s="47">
        <f t="shared" si="94"/>
        <v>0</v>
      </c>
      <c r="CE26" s="47">
        <f t="shared" si="94"/>
        <v>0</v>
      </c>
      <c r="CF26" s="47">
        <f t="shared" si="94"/>
        <v>0</v>
      </c>
      <c r="CG26" s="47">
        <f t="shared" si="94"/>
        <v>0</v>
      </c>
      <c r="CH26" s="47">
        <f t="shared" si="94"/>
        <v>0</v>
      </c>
      <c r="CI26" s="47">
        <f t="shared" si="94"/>
        <v>0</v>
      </c>
      <c r="CJ26" s="47">
        <f t="shared" si="94"/>
        <v>0</v>
      </c>
      <c r="CK26" s="47">
        <f t="shared" si="94"/>
        <v>0</v>
      </c>
      <c r="CL26" s="47">
        <f t="shared" si="94"/>
        <v>0</v>
      </c>
      <c r="CM26" s="47">
        <f t="shared" si="94"/>
        <v>0</v>
      </c>
      <c r="CN26" s="47">
        <f t="shared" si="94"/>
        <v>0</v>
      </c>
      <c r="CO26" s="47">
        <f t="shared" si="94"/>
        <v>0</v>
      </c>
      <c r="CP26" s="47">
        <f t="shared" si="94"/>
        <v>0</v>
      </c>
      <c r="CQ26" s="47">
        <f t="shared" si="94"/>
        <v>0</v>
      </c>
      <c r="CR26" s="47">
        <f t="shared" si="94"/>
        <v>0</v>
      </c>
      <c r="CS26" s="47">
        <f t="shared" si="94"/>
        <v>0</v>
      </c>
      <c r="CT26" s="47">
        <f t="shared" si="94"/>
        <v>0</v>
      </c>
      <c r="CU26" s="47">
        <f t="shared" si="94"/>
        <v>0</v>
      </c>
      <c r="CV26" s="47">
        <f t="shared" si="94"/>
        <v>0</v>
      </c>
      <c r="CW26" s="47">
        <f t="shared" si="94"/>
        <v>0</v>
      </c>
      <c r="CX26" s="47">
        <f t="shared" si="94"/>
        <v>0</v>
      </c>
      <c r="CY26" s="47">
        <f t="shared" si="94"/>
        <v>0</v>
      </c>
      <c r="CZ26" s="47">
        <f t="shared" si="94"/>
        <v>0</v>
      </c>
      <c r="DA26" s="47">
        <f t="shared" si="94"/>
        <v>291</v>
      </c>
      <c r="DB26" s="47">
        <f t="shared" si="94"/>
        <v>0</v>
      </c>
      <c r="DC26" s="47">
        <f t="shared" si="94"/>
        <v>47</v>
      </c>
      <c r="DD26" s="47">
        <f t="shared" si="94"/>
        <v>1322</v>
      </c>
      <c r="DE26" s="47">
        <f t="shared" si="94"/>
        <v>0</v>
      </c>
      <c r="DF26" s="47">
        <f t="shared" si="94"/>
        <v>55</v>
      </c>
      <c r="DG26" s="47">
        <f t="shared" si="94"/>
        <v>0</v>
      </c>
      <c r="DH26" s="47">
        <f t="shared" si="94"/>
        <v>0</v>
      </c>
      <c r="DI26" s="47">
        <f t="shared" si="94"/>
        <v>0</v>
      </c>
      <c r="DJ26" s="47">
        <f t="shared" si="94"/>
        <v>341</v>
      </c>
      <c r="DK26" s="47">
        <f t="shared" si="94"/>
        <v>40</v>
      </c>
      <c r="DL26" s="47">
        <f t="shared" si="94"/>
        <v>210</v>
      </c>
      <c r="DM26" s="47">
        <f t="shared" si="94"/>
        <v>37</v>
      </c>
      <c r="DN26" s="47">
        <f t="shared" si="94"/>
        <v>0</v>
      </c>
      <c r="DO26" s="47">
        <f t="shared" si="94"/>
        <v>0</v>
      </c>
      <c r="DP26" s="47">
        <f t="shared" si="94"/>
        <v>668</v>
      </c>
      <c r="DQ26" s="47">
        <f t="shared" si="94"/>
        <v>167</v>
      </c>
      <c r="DR26" s="47">
        <f t="shared" si="94"/>
        <v>167</v>
      </c>
      <c r="DS26" s="47">
        <f t="shared" si="94"/>
        <v>691</v>
      </c>
      <c r="DT26" s="47">
        <f t="shared" si="94"/>
        <v>23</v>
      </c>
      <c r="DU26" s="47">
        <f t="shared" si="94"/>
        <v>80</v>
      </c>
      <c r="DV26" s="47">
        <f t="shared" si="94"/>
        <v>999</v>
      </c>
      <c r="DW26" s="47">
        <f t="shared" si="94"/>
        <v>169</v>
      </c>
      <c r="DX26" s="47">
        <f t="shared" si="94"/>
        <v>332</v>
      </c>
      <c r="DY26" s="47">
        <f t="shared" si="94"/>
        <v>377</v>
      </c>
      <c r="DZ26" s="47">
        <f t="shared" si="94"/>
        <v>0</v>
      </c>
      <c r="EA26" s="47">
        <f t="shared" si="94"/>
        <v>365</v>
      </c>
      <c r="EB26" s="47">
        <f t="shared" ref="EB26:EV26" si="95">SUM(EB28:EB37)</f>
        <v>1824</v>
      </c>
      <c r="EC26" s="47">
        <f t="shared" si="95"/>
        <v>815</v>
      </c>
      <c r="ED26" s="47">
        <f t="shared" si="95"/>
        <v>815</v>
      </c>
      <c r="EE26" s="47">
        <f t="shared" si="95"/>
        <v>246</v>
      </c>
      <c r="EF26" s="47">
        <f t="shared" si="95"/>
        <v>137</v>
      </c>
      <c r="EG26" s="47">
        <f t="shared" si="95"/>
        <v>246</v>
      </c>
      <c r="EH26" s="47">
        <f t="shared" si="95"/>
        <v>0</v>
      </c>
      <c r="EI26" s="47">
        <f t="shared" si="95"/>
        <v>0</v>
      </c>
      <c r="EJ26" s="47">
        <f t="shared" si="95"/>
        <v>0</v>
      </c>
      <c r="EK26" s="47">
        <f t="shared" si="95"/>
        <v>2784</v>
      </c>
      <c r="EL26" s="47">
        <f t="shared" si="95"/>
        <v>823</v>
      </c>
      <c r="EM26" s="47">
        <f t="shared" si="95"/>
        <v>1630</v>
      </c>
      <c r="EN26" s="47">
        <f t="shared" si="95"/>
        <v>1224</v>
      </c>
      <c r="EO26" s="47">
        <f t="shared" si="95"/>
        <v>740</v>
      </c>
      <c r="EP26" s="47">
        <f t="shared" si="95"/>
        <v>1224</v>
      </c>
      <c r="EQ26" s="47">
        <f t="shared" si="95"/>
        <v>2417</v>
      </c>
      <c r="ER26" s="47">
        <f t="shared" si="95"/>
        <v>70</v>
      </c>
      <c r="ES26" s="47">
        <f t="shared" si="95"/>
        <v>95</v>
      </c>
      <c r="ET26" s="47">
        <f t="shared" si="95"/>
        <v>1350</v>
      </c>
      <c r="EU26" s="47">
        <f t="shared" si="95"/>
        <v>371</v>
      </c>
      <c r="EV26" s="47">
        <f t="shared" si="95"/>
        <v>934</v>
      </c>
      <c r="EW26" s="25"/>
      <c r="EX26" s="25"/>
      <c r="EY26" s="25"/>
      <c r="EZ26" s="25"/>
      <c r="FA26" s="25"/>
      <c r="FB26" s="25"/>
      <c r="FC26" s="25"/>
      <c r="FD26" s="25"/>
      <c r="FE26" s="25"/>
    </row>
    <row r="27" spans="1:161" s="71" customFormat="1" ht="22.95" customHeight="1" x14ac:dyDescent="0.3">
      <c r="A27" s="67">
        <v>3.1</v>
      </c>
      <c r="B27" s="68" t="s">
        <v>85</v>
      </c>
      <c r="C27" s="69"/>
      <c r="D27" s="72"/>
      <c r="E27" s="72"/>
      <c r="F27" s="113"/>
      <c r="G27" s="113"/>
      <c r="H27" s="11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  <c r="Y27" s="115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DT27" s="114"/>
      <c r="DU27" s="114"/>
      <c r="DV27" s="114"/>
      <c r="DW27" s="114"/>
      <c r="DX27" s="114"/>
      <c r="DY27" s="114"/>
      <c r="DZ27" s="114"/>
      <c r="EA27" s="114"/>
      <c r="EB27" s="114"/>
      <c r="EC27" s="114"/>
      <c r="ED27" s="114"/>
      <c r="EE27" s="114"/>
      <c r="EF27" s="114"/>
      <c r="EG27" s="114"/>
      <c r="EH27" s="114"/>
      <c r="EI27" s="114"/>
      <c r="EJ27" s="114"/>
      <c r="EK27" s="114"/>
      <c r="EL27" s="114"/>
      <c r="EM27" s="114"/>
      <c r="EN27" s="114"/>
      <c r="EO27" s="114"/>
      <c r="EP27" s="114"/>
      <c r="EQ27" s="114"/>
      <c r="ER27" s="114"/>
      <c r="ES27" s="114"/>
      <c r="ET27" s="114"/>
      <c r="EU27" s="114"/>
      <c r="EV27" s="114"/>
      <c r="EW27" s="70"/>
      <c r="EX27" s="70"/>
      <c r="EY27" s="70"/>
      <c r="EZ27" s="70"/>
      <c r="FA27" s="70"/>
      <c r="FB27" s="70"/>
      <c r="FC27" s="70"/>
      <c r="FD27" s="70"/>
      <c r="FE27" s="70"/>
    </row>
    <row r="28" spans="1:161" s="44" customFormat="1" ht="22.95" customHeight="1" x14ac:dyDescent="0.25">
      <c r="A28" s="38"/>
      <c r="B28" s="18" t="s">
        <v>40</v>
      </c>
      <c r="C28" s="43">
        <v>77</v>
      </c>
      <c r="D28" s="46">
        <v>0.64</v>
      </c>
      <c r="E28" s="72">
        <f>D28</f>
        <v>0.64</v>
      </c>
      <c r="F28" s="46"/>
      <c r="G28" s="46"/>
      <c r="H28" s="46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79"/>
      <c r="Y28" s="79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25"/>
      <c r="EX28" s="25"/>
      <c r="EY28" s="25"/>
      <c r="EZ28" s="25"/>
      <c r="FA28" s="25"/>
      <c r="FB28" s="25"/>
      <c r="FC28" s="25"/>
      <c r="FD28" s="25"/>
      <c r="FE28" s="25"/>
    </row>
    <row r="29" spans="1:161" s="44" customFormat="1" ht="22.95" customHeight="1" x14ac:dyDescent="0.25">
      <c r="A29" s="38"/>
      <c r="B29" s="18" t="s">
        <v>124</v>
      </c>
      <c r="C29" s="43">
        <v>23</v>
      </c>
      <c r="D29" s="46"/>
      <c r="E29" s="46"/>
      <c r="F29" s="46"/>
      <c r="G29" s="46"/>
      <c r="H29" s="46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79"/>
      <c r="Y29" s="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25"/>
      <c r="EX29" s="25"/>
      <c r="EY29" s="25"/>
      <c r="EZ29" s="25"/>
      <c r="FA29" s="25"/>
      <c r="FB29" s="25"/>
      <c r="FC29" s="25"/>
      <c r="FD29" s="25"/>
      <c r="FE29" s="25"/>
    </row>
    <row r="30" spans="1:161" s="44" customFormat="1" ht="22.95" customHeight="1" x14ac:dyDescent="0.25">
      <c r="A30" s="38"/>
      <c r="B30" s="18" t="s">
        <v>94</v>
      </c>
      <c r="C30" s="43"/>
      <c r="D30" s="46"/>
      <c r="E30" s="46"/>
      <c r="F30" s="46"/>
      <c r="G30" s="46"/>
      <c r="H30" s="46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79"/>
      <c r="Y30" s="79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>
        <v>1714</v>
      </c>
      <c r="BO30" s="41">
        <v>920</v>
      </c>
      <c r="BP30" s="41">
        <v>928</v>
      </c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>
        <v>547</v>
      </c>
      <c r="DE30" s="41">
        <v>0</v>
      </c>
      <c r="DF30" s="41">
        <v>10</v>
      </c>
      <c r="DG30" s="41"/>
      <c r="DH30" s="41"/>
      <c r="DI30" s="41"/>
      <c r="DJ30" s="41">
        <v>341</v>
      </c>
      <c r="DK30" s="41">
        <v>40</v>
      </c>
      <c r="DL30" s="41">
        <v>210</v>
      </c>
      <c r="DM30" s="41">
        <v>37</v>
      </c>
      <c r="DN30" s="41">
        <v>0</v>
      </c>
      <c r="DO30" s="41">
        <v>0</v>
      </c>
      <c r="DP30" s="41">
        <v>668</v>
      </c>
      <c r="DQ30" s="41">
        <v>167</v>
      </c>
      <c r="DR30" s="41">
        <v>167</v>
      </c>
      <c r="DS30" s="41">
        <v>691</v>
      </c>
      <c r="DT30" s="41">
        <v>23</v>
      </c>
      <c r="DU30" s="41">
        <v>80</v>
      </c>
      <c r="DV30" s="41">
        <v>865</v>
      </c>
      <c r="DW30" s="41">
        <v>89</v>
      </c>
      <c r="DX30" s="41">
        <v>201</v>
      </c>
      <c r="DY30" s="41">
        <v>377</v>
      </c>
      <c r="DZ30" s="41">
        <v>0</v>
      </c>
      <c r="EA30" s="41">
        <v>365</v>
      </c>
      <c r="EB30" s="41">
        <v>317</v>
      </c>
      <c r="EC30" s="41">
        <v>313</v>
      </c>
      <c r="ED30" s="41">
        <v>313</v>
      </c>
      <c r="EE30" s="41">
        <v>246</v>
      </c>
      <c r="EF30" s="41">
        <v>137</v>
      </c>
      <c r="EG30" s="41">
        <v>246</v>
      </c>
      <c r="EH30" s="41"/>
      <c r="EI30" s="41"/>
      <c r="EJ30" s="41"/>
      <c r="EK30" s="41"/>
      <c r="EL30" s="41"/>
      <c r="EM30" s="41"/>
      <c r="EN30" s="41">
        <v>343</v>
      </c>
      <c r="EO30" s="41">
        <v>0</v>
      </c>
      <c r="EP30" s="41">
        <v>343</v>
      </c>
      <c r="EQ30" s="41">
        <v>876</v>
      </c>
      <c r="ER30" s="41">
        <v>0</v>
      </c>
      <c r="ES30" s="41">
        <v>0</v>
      </c>
      <c r="ET30" s="41">
        <v>934</v>
      </c>
      <c r="EU30" s="41">
        <v>371</v>
      </c>
      <c r="EV30" s="41">
        <v>934</v>
      </c>
      <c r="EW30" s="25"/>
      <c r="EX30" s="25"/>
      <c r="EY30" s="25"/>
      <c r="EZ30" s="25"/>
      <c r="FA30" s="25"/>
      <c r="FB30" s="25"/>
      <c r="FC30" s="25"/>
      <c r="FD30" s="25"/>
      <c r="FE30" s="25"/>
    </row>
    <row r="31" spans="1:161" s="44" customFormat="1" ht="28.95" customHeight="1" x14ac:dyDescent="0.25">
      <c r="A31" s="38"/>
      <c r="B31" s="48" t="s">
        <v>41</v>
      </c>
      <c r="C31" s="2">
        <v>159</v>
      </c>
      <c r="D31" s="2"/>
      <c r="E31" s="2"/>
      <c r="F31" s="2"/>
      <c r="G31" s="2"/>
      <c r="H31" s="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79"/>
      <c r="Y31" s="79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>
        <v>36</v>
      </c>
      <c r="EO31" s="41">
        <v>0</v>
      </c>
      <c r="EP31" s="41">
        <v>36</v>
      </c>
      <c r="EQ31" s="41">
        <v>97</v>
      </c>
      <c r="ER31" s="41">
        <v>0</v>
      </c>
      <c r="ES31" s="41">
        <v>0</v>
      </c>
      <c r="ET31" s="41"/>
      <c r="EU31" s="41"/>
      <c r="EV31" s="41"/>
      <c r="EW31" s="25"/>
      <c r="EX31" s="25"/>
      <c r="EY31" s="25"/>
      <c r="EZ31" s="25"/>
      <c r="FA31" s="25"/>
      <c r="FB31" s="25"/>
      <c r="FC31" s="25"/>
      <c r="FD31" s="25"/>
      <c r="FE31" s="25"/>
    </row>
    <row r="32" spans="1:161" s="44" customFormat="1" ht="28.95" customHeight="1" x14ac:dyDescent="0.25">
      <c r="A32" s="38"/>
      <c r="B32" s="85" t="s">
        <v>93</v>
      </c>
      <c r="C32" s="2">
        <v>98</v>
      </c>
      <c r="D32" s="2"/>
      <c r="E32" s="2"/>
      <c r="F32" s="2"/>
      <c r="G32" s="2"/>
      <c r="H32" s="2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79"/>
      <c r="Y32" s="79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>
        <f>1584</f>
        <v>1584</v>
      </c>
      <c r="BO32" s="41">
        <v>592</v>
      </c>
      <c r="BP32" s="41">
        <v>918</v>
      </c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>
        <v>291</v>
      </c>
      <c r="DB32" s="41">
        <v>0</v>
      </c>
      <c r="DC32" s="41">
        <v>47</v>
      </c>
      <c r="DD32" s="41">
        <v>775</v>
      </c>
      <c r="DE32" s="41">
        <v>0</v>
      </c>
      <c r="DF32" s="41">
        <v>45</v>
      </c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>
        <v>134</v>
      </c>
      <c r="DW32" s="41">
        <v>80</v>
      </c>
      <c r="DX32" s="41">
        <v>131</v>
      </c>
      <c r="DY32" s="41"/>
      <c r="DZ32" s="41"/>
      <c r="EA32" s="41"/>
      <c r="EB32" s="41">
        <v>777</v>
      </c>
      <c r="EC32" s="41">
        <v>502</v>
      </c>
      <c r="ED32" s="41">
        <v>502</v>
      </c>
      <c r="EE32" s="41"/>
      <c r="EF32" s="41"/>
      <c r="EG32" s="41"/>
      <c r="EH32" s="41"/>
      <c r="EI32" s="41"/>
      <c r="EJ32" s="41"/>
      <c r="EK32" s="41">
        <v>2200</v>
      </c>
      <c r="EL32" s="41">
        <v>823</v>
      </c>
      <c r="EM32" s="41">
        <v>1630</v>
      </c>
      <c r="EN32" s="41"/>
      <c r="EO32" s="41"/>
      <c r="EP32" s="41"/>
      <c r="EQ32" s="41"/>
      <c r="ER32" s="41"/>
      <c r="ES32" s="41"/>
      <c r="ET32" s="41">
        <v>416</v>
      </c>
      <c r="EU32" s="41">
        <v>0</v>
      </c>
      <c r="EV32" s="41">
        <v>0</v>
      </c>
      <c r="EW32" s="25"/>
      <c r="EX32" s="25"/>
      <c r="EY32" s="25"/>
      <c r="EZ32" s="25"/>
      <c r="FA32" s="25"/>
      <c r="FB32" s="25"/>
      <c r="FC32" s="25"/>
      <c r="FD32" s="25"/>
      <c r="FE32" s="25"/>
    </row>
    <row r="33" spans="1:161" s="71" customFormat="1" ht="28.95" customHeight="1" x14ac:dyDescent="0.3">
      <c r="A33" s="67">
        <v>3.2</v>
      </c>
      <c r="B33" s="84" t="s">
        <v>86</v>
      </c>
      <c r="C33" s="69"/>
      <c r="D33" s="69"/>
      <c r="E33" s="69"/>
      <c r="F33" s="69"/>
      <c r="G33" s="69"/>
      <c r="H33" s="69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5"/>
      <c r="Y33" s="115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70"/>
      <c r="EX33" s="70"/>
      <c r="EY33" s="70"/>
      <c r="EZ33" s="70"/>
      <c r="FA33" s="70"/>
      <c r="FB33" s="70"/>
      <c r="FC33" s="70"/>
      <c r="FD33" s="70"/>
      <c r="FE33" s="70"/>
    </row>
    <row r="34" spans="1:161" s="44" customFormat="1" ht="28.2" customHeight="1" x14ac:dyDescent="0.25">
      <c r="A34" s="42"/>
      <c r="B34" s="18" t="s">
        <v>40</v>
      </c>
      <c r="C34" s="43">
        <v>30</v>
      </c>
      <c r="D34" s="46"/>
      <c r="E34" s="46"/>
      <c r="F34" s="46"/>
      <c r="G34" s="46"/>
      <c r="H34" s="46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79"/>
      <c r="Y34" s="79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25"/>
      <c r="EX34" s="25"/>
      <c r="EY34" s="25"/>
      <c r="EZ34" s="25"/>
      <c r="FA34" s="25"/>
      <c r="FB34" s="25"/>
      <c r="FC34" s="25"/>
      <c r="FD34" s="25"/>
      <c r="FE34" s="25"/>
    </row>
    <row r="35" spans="1:161" s="44" customFormat="1" ht="28.2" customHeight="1" x14ac:dyDescent="0.25">
      <c r="A35" s="42"/>
      <c r="B35" s="18" t="s">
        <v>94</v>
      </c>
      <c r="C35" s="43">
        <v>250</v>
      </c>
      <c r="D35" s="43">
        <v>125</v>
      </c>
      <c r="E35" s="43">
        <v>125</v>
      </c>
      <c r="F35" s="46"/>
      <c r="G35" s="46"/>
      <c r="H35" s="46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79"/>
      <c r="Y35" s="79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>
        <v>50</v>
      </c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>
        <v>757</v>
      </c>
      <c r="EO35" s="41">
        <v>740</v>
      </c>
      <c r="EP35" s="41">
        <v>757</v>
      </c>
      <c r="EQ35" s="41"/>
      <c r="ER35" s="41"/>
      <c r="ES35" s="41"/>
      <c r="ET35" s="41"/>
      <c r="EU35" s="41"/>
      <c r="EV35" s="41"/>
      <c r="EW35" s="25"/>
      <c r="EX35" s="25"/>
      <c r="EY35" s="25"/>
      <c r="EZ35" s="25"/>
      <c r="FA35" s="25"/>
      <c r="FB35" s="25"/>
      <c r="FC35" s="25"/>
      <c r="FD35" s="25"/>
      <c r="FE35" s="25"/>
    </row>
    <row r="36" spans="1:161" s="4" customFormat="1" ht="30.6" customHeight="1" x14ac:dyDescent="0.25">
      <c r="A36" s="1"/>
      <c r="B36" s="48" t="s">
        <v>41</v>
      </c>
      <c r="C36" s="2"/>
      <c r="D36" s="2"/>
      <c r="E36" s="2"/>
      <c r="F36" s="2"/>
      <c r="G36" s="2"/>
      <c r="H36" s="2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7"/>
      <c r="Y36" s="117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>
        <v>88</v>
      </c>
      <c r="EO36" s="116">
        <v>0</v>
      </c>
      <c r="EP36" s="116">
        <v>88</v>
      </c>
      <c r="EQ36" s="116"/>
      <c r="ER36" s="116"/>
      <c r="ES36" s="116"/>
      <c r="ET36" s="116"/>
      <c r="EU36" s="116"/>
      <c r="EV36" s="116"/>
      <c r="EW36" s="3"/>
      <c r="EX36" s="3"/>
      <c r="EY36" s="3"/>
      <c r="EZ36" s="3"/>
      <c r="FA36" s="3"/>
      <c r="FB36" s="3"/>
      <c r="FC36" s="3"/>
      <c r="FD36" s="3"/>
      <c r="FE36" s="3"/>
    </row>
    <row r="37" spans="1:161" s="4" customFormat="1" ht="34.950000000000003" customHeight="1" x14ac:dyDescent="0.25">
      <c r="A37" s="1"/>
      <c r="B37" s="85" t="s">
        <v>93</v>
      </c>
      <c r="C37" s="2">
        <v>416</v>
      </c>
      <c r="D37" s="2">
        <v>238</v>
      </c>
      <c r="E37" s="2">
        <v>238</v>
      </c>
      <c r="F37" s="2"/>
      <c r="G37" s="2"/>
      <c r="H37" s="2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7"/>
      <c r="Y37" s="117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>
        <v>275</v>
      </c>
      <c r="BO37" s="116"/>
      <c r="BP37" s="116"/>
      <c r="BQ37" s="116"/>
      <c r="BR37" s="116"/>
      <c r="BS37" s="116"/>
      <c r="BT37" s="116"/>
      <c r="BU37" s="116"/>
      <c r="BV37" s="116"/>
      <c r="BW37" s="116">
        <v>225</v>
      </c>
      <c r="BX37" s="116">
        <v>225</v>
      </c>
      <c r="BY37" s="116">
        <v>225</v>
      </c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>
        <v>730</v>
      </c>
      <c r="EC37" s="116">
        <v>0</v>
      </c>
      <c r="ED37" s="116">
        <v>0</v>
      </c>
      <c r="EE37" s="116"/>
      <c r="EF37" s="116"/>
      <c r="EG37" s="116"/>
      <c r="EH37" s="116"/>
      <c r="EI37" s="116"/>
      <c r="EJ37" s="116"/>
      <c r="EK37" s="116">
        <v>584</v>
      </c>
      <c r="EL37" s="116">
        <v>0</v>
      </c>
      <c r="EM37" s="116">
        <v>0</v>
      </c>
      <c r="EN37" s="116"/>
      <c r="EO37" s="116"/>
      <c r="EP37" s="116"/>
      <c r="EQ37" s="116">
        <v>1444</v>
      </c>
      <c r="ER37" s="116">
        <v>70</v>
      </c>
      <c r="ES37" s="116">
        <v>95</v>
      </c>
      <c r="ET37" s="116"/>
      <c r="EU37" s="116"/>
      <c r="EV37" s="116"/>
      <c r="EW37" s="3"/>
      <c r="EX37" s="3"/>
      <c r="EY37" s="3"/>
      <c r="EZ37" s="3"/>
      <c r="FA37" s="3"/>
      <c r="FB37" s="3"/>
      <c r="FC37" s="3"/>
      <c r="FD37" s="3"/>
      <c r="FE37" s="3"/>
    </row>
    <row r="38" spans="1:161" s="9" customFormat="1" ht="33.6" customHeight="1" x14ac:dyDescent="0.2">
      <c r="A38" s="5">
        <v>4</v>
      </c>
      <c r="B38" s="130" t="s">
        <v>87</v>
      </c>
      <c r="C38" s="6">
        <f>C39+C40</f>
        <v>2593</v>
      </c>
      <c r="D38" s="6">
        <f t="shared" ref="D38:Q38" si="96">D39+D40</f>
        <v>2591</v>
      </c>
      <c r="E38" s="6">
        <f t="shared" si="96"/>
        <v>2591</v>
      </c>
      <c r="F38" s="6">
        <f t="shared" si="96"/>
        <v>0</v>
      </c>
      <c r="G38" s="6">
        <f t="shared" si="96"/>
        <v>0</v>
      </c>
      <c r="H38" s="6">
        <f t="shared" si="96"/>
        <v>0</v>
      </c>
      <c r="I38" s="6">
        <f t="shared" si="96"/>
        <v>0</v>
      </c>
      <c r="J38" s="6">
        <f t="shared" si="96"/>
        <v>0</v>
      </c>
      <c r="K38" s="6">
        <f t="shared" si="96"/>
        <v>0</v>
      </c>
      <c r="L38" s="6">
        <f t="shared" si="96"/>
        <v>0</v>
      </c>
      <c r="M38" s="6">
        <f t="shared" si="96"/>
        <v>0</v>
      </c>
      <c r="N38" s="6">
        <f t="shared" si="96"/>
        <v>0</v>
      </c>
      <c r="O38" s="6">
        <f t="shared" si="96"/>
        <v>0</v>
      </c>
      <c r="P38" s="6">
        <f t="shared" si="96"/>
        <v>0</v>
      </c>
      <c r="Q38" s="6">
        <f t="shared" si="96"/>
        <v>0</v>
      </c>
      <c r="R38" s="6">
        <f t="shared" ref="R38" si="97">R39+R40</f>
        <v>0</v>
      </c>
      <c r="S38" s="6">
        <f t="shared" ref="S38" si="98">S39+S40</f>
        <v>0</v>
      </c>
      <c r="T38" s="6">
        <f t="shared" ref="T38:U38" si="99">T39+T40</f>
        <v>0</v>
      </c>
      <c r="U38" s="6">
        <f t="shared" si="99"/>
        <v>0</v>
      </c>
      <c r="V38" s="6">
        <f t="shared" ref="V38" si="100">V39+V40</f>
        <v>0</v>
      </c>
      <c r="W38" s="6">
        <f t="shared" ref="W38" si="101">W39+W40</f>
        <v>0</v>
      </c>
      <c r="X38" s="118">
        <f>X39+X40</f>
        <v>763.32</v>
      </c>
      <c r="Y38" s="7">
        <f t="shared" ref="Y38:AH38" si="102">Y39+Y40</f>
        <v>428</v>
      </c>
      <c r="Z38" s="7">
        <f t="shared" si="102"/>
        <v>450.32</v>
      </c>
      <c r="AA38" s="7">
        <f t="shared" si="102"/>
        <v>2044</v>
      </c>
      <c r="AB38" s="7">
        <f t="shared" si="102"/>
        <v>2044</v>
      </c>
      <c r="AC38" s="7">
        <f t="shared" si="102"/>
        <v>2044</v>
      </c>
      <c r="AD38" s="118">
        <f t="shared" si="102"/>
        <v>0</v>
      </c>
      <c r="AE38" s="118">
        <f t="shared" si="102"/>
        <v>0</v>
      </c>
      <c r="AF38" s="118">
        <f t="shared" si="102"/>
        <v>0</v>
      </c>
      <c r="AG38" s="118">
        <f t="shared" si="102"/>
        <v>0</v>
      </c>
      <c r="AH38" s="118">
        <f t="shared" si="102"/>
        <v>0</v>
      </c>
      <c r="AI38" s="118">
        <f t="shared" ref="AI38" si="103">AI39+AI40</f>
        <v>0</v>
      </c>
      <c r="AJ38" s="118">
        <f t="shared" ref="AJ38" si="104">AJ39+AJ40</f>
        <v>0</v>
      </c>
      <c r="AK38" s="118">
        <f t="shared" ref="AK38" si="105">AK39+AK40</f>
        <v>0</v>
      </c>
      <c r="AL38" s="118">
        <f t="shared" ref="AL38" si="106">AL39+AL40</f>
        <v>0</v>
      </c>
      <c r="AM38" s="7">
        <f t="shared" ref="AM38" si="107">AM39+AM40</f>
        <v>687</v>
      </c>
      <c r="AN38" s="7">
        <f t="shared" ref="AN38" si="108">AN39+AN40</f>
        <v>202</v>
      </c>
      <c r="AO38" s="7">
        <f t="shared" ref="AO38" si="109">AO39+AO40</f>
        <v>202</v>
      </c>
      <c r="AP38" s="118">
        <f t="shared" ref="AP38" si="110">AP39+AP40</f>
        <v>0</v>
      </c>
      <c r="AQ38" s="118">
        <f t="shared" ref="AQ38" si="111">AQ39+AQ40</f>
        <v>0</v>
      </c>
      <c r="AR38" s="118">
        <f t="shared" ref="AR38" si="112">AR39+AR40</f>
        <v>0</v>
      </c>
      <c r="AS38" s="118">
        <f t="shared" ref="AS38" si="113">AS39+AS40</f>
        <v>0</v>
      </c>
      <c r="AT38" s="118">
        <f t="shared" ref="AT38" si="114">AT39+AT40</f>
        <v>0</v>
      </c>
      <c r="AU38" s="118">
        <f t="shared" ref="AU38" si="115">AU39+AU40</f>
        <v>0</v>
      </c>
      <c r="AV38" s="118">
        <f t="shared" ref="AV38" si="116">AV39+AV40</f>
        <v>0</v>
      </c>
      <c r="AW38" s="118">
        <f t="shared" ref="AW38" si="117">AW39+AW40</f>
        <v>0</v>
      </c>
      <c r="AX38" s="118">
        <f t="shared" ref="AX38" si="118">AX39+AX40</f>
        <v>0</v>
      </c>
      <c r="AY38" s="118">
        <f t="shared" ref="AY38" si="119">AY39+AY40</f>
        <v>0</v>
      </c>
      <c r="AZ38" s="118">
        <f t="shared" ref="AZ38" si="120">AZ39+AZ40</f>
        <v>0</v>
      </c>
      <c r="BA38" s="118">
        <f t="shared" ref="BA38" si="121">BA39+BA40</f>
        <v>0</v>
      </c>
      <c r="BB38" s="118">
        <f t="shared" ref="BB38" si="122">BB39+BB40</f>
        <v>0</v>
      </c>
      <c r="BC38" s="118">
        <f t="shared" ref="BC38" si="123">BC39+BC40</f>
        <v>0</v>
      </c>
      <c r="BD38" s="118">
        <f t="shared" ref="BD38" si="124">BD39+BD40</f>
        <v>0</v>
      </c>
      <c r="BE38" s="118">
        <f t="shared" ref="BE38" si="125">BE39+BE40</f>
        <v>0</v>
      </c>
      <c r="BF38" s="118">
        <f t="shared" ref="BF38" si="126">BF39+BF40</f>
        <v>0</v>
      </c>
      <c r="BG38" s="118">
        <f t="shared" ref="BG38" si="127">BG39+BG40</f>
        <v>0</v>
      </c>
      <c r="BH38" s="118">
        <f t="shared" ref="BH38" si="128">BH39+BH40</f>
        <v>0</v>
      </c>
      <c r="BI38" s="118">
        <f t="shared" ref="BI38" si="129">BI39+BI40</f>
        <v>0</v>
      </c>
      <c r="BJ38" s="118">
        <f t="shared" ref="BJ38" si="130">BJ39+BJ40</f>
        <v>0</v>
      </c>
      <c r="BK38" s="118">
        <f t="shared" ref="BK38" si="131">BK39+BK40</f>
        <v>0</v>
      </c>
      <c r="BL38" s="118">
        <f t="shared" ref="BL38" si="132">BL39+BL40</f>
        <v>0</v>
      </c>
      <c r="BM38" s="118">
        <f t="shared" ref="BM38" si="133">BM39+BM40</f>
        <v>0</v>
      </c>
      <c r="BN38" s="7">
        <f t="shared" ref="BN38" si="134">BN39+BN40</f>
        <v>1397</v>
      </c>
      <c r="BO38" s="7">
        <f t="shared" ref="BO38" si="135">BO39+BO40</f>
        <v>152</v>
      </c>
      <c r="BP38" s="7">
        <f t="shared" ref="BP38" si="136">BP39+BP40</f>
        <v>266</v>
      </c>
      <c r="BQ38" s="118">
        <f t="shared" ref="BQ38" si="137">BQ39+BQ40</f>
        <v>0</v>
      </c>
      <c r="BR38" s="118">
        <f t="shared" ref="BR38" si="138">BR39+BR40</f>
        <v>0</v>
      </c>
      <c r="BS38" s="118">
        <f t="shared" ref="BS38" si="139">BS39+BS40</f>
        <v>0</v>
      </c>
      <c r="BT38" s="118">
        <f t="shared" ref="BT38" si="140">BT39+BT40</f>
        <v>0</v>
      </c>
      <c r="BU38" s="118">
        <f t="shared" ref="BU38" si="141">BU39+BU40</f>
        <v>0</v>
      </c>
      <c r="BV38" s="118">
        <f t="shared" ref="BV38" si="142">BV39+BV40</f>
        <v>0</v>
      </c>
      <c r="BW38" s="118">
        <f t="shared" ref="BW38" si="143">BW39+BW40</f>
        <v>0</v>
      </c>
      <c r="BX38" s="118">
        <f t="shared" ref="BX38" si="144">BX39+BX40</f>
        <v>0</v>
      </c>
      <c r="BY38" s="118">
        <f t="shared" ref="BY38" si="145">BY39+BY40</f>
        <v>0</v>
      </c>
      <c r="BZ38" s="118">
        <f t="shared" ref="BZ38" si="146">BZ39+BZ40</f>
        <v>0</v>
      </c>
      <c r="CA38" s="118">
        <f t="shared" ref="CA38" si="147">CA39+CA40</f>
        <v>0</v>
      </c>
      <c r="CB38" s="118">
        <f t="shared" ref="CB38" si="148">CB39+CB40</f>
        <v>0</v>
      </c>
      <c r="CC38" s="118">
        <f t="shared" ref="CC38" si="149">CC39+CC40</f>
        <v>0</v>
      </c>
      <c r="CD38" s="118">
        <f t="shared" ref="CD38" si="150">CD39+CD40</f>
        <v>0</v>
      </c>
      <c r="CE38" s="118">
        <f t="shared" ref="CE38" si="151">CE39+CE40</f>
        <v>0</v>
      </c>
      <c r="CF38" s="118">
        <f t="shared" ref="CF38" si="152">CF39+CF40</f>
        <v>0</v>
      </c>
      <c r="CG38" s="118">
        <f t="shared" ref="CG38" si="153">CG39+CG40</f>
        <v>0</v>
      </c>
      <c r="CH38" s="118">
        <f t="shared" ref="CH38" si="154">CH39+CH40</f>
        <v>0</v>
      </c>
      <c r="CI38" s="118">
        <f t="shared" ref="CI38" si="155">CI39+CI40</f>
        <v>15073</v>
      </c>
      <c r="CJ38" s="118">
        <f t="shared" ref="CJ38" si="156">CJ39+CJ40</f>
        <v>7560</v>
      </c>
      <c r="CK38" s="118">
        <f t="shared" ref="CK38" si="157">CK39+CK40</f>
        <v>0</v>
      </c>
      <c r="CL38" s="118">
        <f t="shared" ref="CL38" si="158">CL39+CL40</f>
        <v>0</v>
      </c>
      <c r="CM38" s="118">
        <f t="shared" ref="CM38" si="159">CM39+CM40</f>
        <v>0</v>
      </c>
      <c r="CN38" s="7">
        <f t="shared" ref="CN38:EV38" si="160">CN39+CN40</f>
        <v>0</v>
      </c>
      <c r="CO38" s="7">
        <f t="shared" si="160"/>
        <v>0</v>
      </c>
      <c r="CP38" s="7">
        <f t="shared" si="160"/>
        <v>0</v>
      </c>
      <c r="CQ38" s="7">
        <f t="shared" si="160"/>
        <v>0</v>
      </c>
      <c r="CR38" s="7">
        <f t="shared" si="160"/>
        <v>0</v>
      </c>
      <c r="CS38" s="7">
        <f t="shared" si="160"/>
        <v>0</v>
      </c>
      <c r="CT38" s="7">
        <f t="shared" si="160"/>
        <v>0</v>
      </c>
      <c r="CU38" s="7">
        <f t="shared" si="160"/>
        <v>0</v>
      </c>
      <c r="CV38" s="7">
        <f t="shared" si="160"/>
        <v>0</v>
      </c>
      <c r="CW38" s="7">
        <f t="shared" si="160"/>
        <v>0</v>
      </c>
      <c r="CX38" s="7">
        <f t="shared" si="160"/>
        <v>0</v>
      </c>
      <c r="CY38" s="7">
        <f t="shared" si="160"/>
        <v>0</v>
      </c>
      <c r="CZ38" s="7">
        <f t="shared" si="160"/>
        <v>0</v>
      </c>
      <c r="DA38" s="7">
        <f t="shared" si="160"/>
        <v>0</v>
      </c>
      <c r="DB38" s="7">
        <f t="shared" si="160"/>
        <v>0</v>
      </c>
      <c r="DC38" s="7">
        <f t="shared" si="160"/>
        <v>0</v>
      </c>
      <c r="DD38" s="7">
        <f t="shared" si="160"/>
        <v>0</v>
      </c>
      <c r="DE38" s="7">
        <f t="shared" si="160"/>
        <v>0</v>
      </c>
      <c r="DF38" s="7">
        <f t="shared" si="160"/>
        <v>0</v>
      </c>
      <c r="DG38" s="7">
        <f t="shared" si="160"/>
        <v>0</v>
      </c>
      <c r="DH38" s="7">
        <f t="shared" si="160"/>
        <v>0</v>
      </c>
      <c r="DI38" s="7">
        <f t="shared" si="160"/>
        <v>0</v>
      </c>
      <c r="DJ38" s="7">
        <f t="shared" si="160"/>
        <v>0</v>
      </c>
      <c r="DK38" s="7">
        <f t="shared" si="160"/>
        <v>0</v>
      </c>
      <c r="DL38" s="7">
        <f t="shared" si="160"/>
        <v>0</v>
      </c>
      <c r="DM38" s="7">
        <f t="shared" si="160"/>
        <v>0</v>
      </c>
      <c r="DN38" s="7">
        <f t="shared" si="160"/>
        <v>0</v>
      </c>
      <c r="DO38" s="7">
        <f t="shared" si="160"/>
        <v>0</v>
      </c>
      <c r="DP38" s="7">
        <f t="shared" si="160"/>
        <v>0</v>
      </c>
      <c r="DQ38" s="7">
        <f t="shared" si="160"/>
        <v>0</v>
      </c>
      <c r="DR38" s="7">
        <f t="shared" si="160"/>
        <v>0</v>
      </c>
      <c r="DS38" s="7">
        <f t="shared" si="160"/>
        <v>0</v>
      </c>
      <c r="DT38" s="7">
        <f t="shared" si="160"/>
        <v>0</v>
      </c>
      <c r="DU38" s="7">
        <f t="shared" si="160"/>
        <v>0</v>
      </c>
      <c r="DV38" s="7">
        <f t="shared" si="160"/>
        <v>0</v>
      </c>
      <c r="DW38" s="7">
        <f t="shared" si="160"/>
        <v>0</v>
      </c>
      <c r="DX38" s="7">
        <f t="shared" si="160"/>
        <v>0</v>
      </c>
      <c r="DY38" s="7">
        <f t="shared" si="160"/>
        <v>0</v>
      </c>
      <c r="DZ38" s="7">
        <f t="shared" si="160"/>
        <v>0</v>
      </c>
      <c r="EA38" s="7">
        <f t="shared" si="160"/>
        <v>0</v>
      </c>
      <c r="EB38" s="7">
        <f t="shared" si="160"/>
        <v>0</v>
      </c>
      <c r="EC38" s="7">
        <f t="shared" si="160"/>
        <v>0</v>
      </c>
      <c r="ED38" s="7">
        <f t="shared" si="160"/>
        <v>0</v>
      </c>
      <c r="EE38" s="7">
        <f t="shared" si="160"/>
        <v>0</v>
      </c>
      <c r="EF38" s="7">
        <f t="shared" si="160"/>
        <v>0</v>
      </c>
      <c r="EG38" s="7">
        <f t="shared" si="160"/>
        <v>0</v>
      </c>
      <c r="EH38" s="7">
        <f t="shared" si="160"/>
        <v>0</v>
      </c>
      <c r="EI38" s="7">
        <f t="shared" si="160"/>
        <v>0</v>
      </c>
      <c r="EJ38" s="7">
        <f t="shared" si="160"/>
        <v>0</v>
      </c>
      <c r="EK38" s="7">
        <f t="shared" si="160"/>
        <v>0</v>
      </c>
      <c r="EL38" s="7">
        <f t="shared" si="160"/>
        <v>0</v>
      </c>
      <c r="EM38" s="7">
        <f t="shared" si="160"/>
        <v>0</v>
      </c>
      <c r="EN38" s="7">
        <f t="shared" si="160"/>
        <v>0</v>
      </c>
      <c r="EO38" s="7">
        <f t="shared" si="160"/>
        <v>0</v>
      </c>
      <c r="EP38" s="7">
        <f t="shared" si="160"/>
        <v>0</v>
      </c>
      <c r="EQ38" s="7">
        <f t="shared" si="160"/>
        <v>0</v>
      </c>
      <c r="ER38" s="7">
        <f t="shared" si="160"/>
        <v>0</v>
      </c>
      <c r="ES38" s="7">
        <f t="shared" si="160"/>
        <v>0</v>
      </c>
      <c r="ET38" s="7">
        <f t="shared" si="160"/>
        <v>0</v>
      </c>
      <c r="EU38" s="7">
        <f t="shared" si="160"/>
        <v>0</v>
      </c>
      <c r="EV38" s="7">
        <f t="shared" si="160"/>
        <v>0</v>
      </c>
      <c r="EW38" s="8"/>
      <c r="EX38" s="8"/>
      <c r="EY38" s="8"/>
      <c r="EZ38" s="8"/>
      <c r="FA38" s="8"/>
      <c r="FB38" s="8"/>
      <c r="FC38" s="8"/>
      <c r="FD38" s="8"/>
      <c r="FE38" s="8"/>
    </row>
    <row r="39" spans="1:161" s="4" customFormat="1" ht="27.6" customHeight="1" x14ac:dyDescent="0.25">
      <c r="A39" s="1">
        <v>4.0999999999999996</v>
      </c>
      <c r="B39" s="48" t="s">
        <v>88</v>
      </c>
      <c r="C39" s="2">
        <v>51</v>
      </c>
      <c r="D39" s="2">
        <v>51</v>
      </c>
      <c r="E39" s="2">
        <v>51</v>
      </c>
      <c r="F39" s="2"/>
      <c r="G39" s="2"/>
      <c r="H39" s="2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7">
        <v>0.32</v>
      </c>
      <c r="Y39" s="116">
        <v>0</v>
      </c>
      <c r="Z39" s="117">
        <f>X39</f>
        <v>0.32</v>
      </c>
      <c r="AA39" s="116">
        <v>557</v>
      </c>
      <c r="AB39" s="116">
        <v>557</v>
      </c>
      <c r="AC39" s="116">
        <v>557</v>
      </c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>
        <v>1397</v>
      </c>
      <c r="BO39" s="116">
        <v>152</v>
      </c>
      <c r="BP39" s="116">
        <v>266</v>
      </c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>
        <v>10413</v>
      </c>
      <c r="CJ39" s="116">
        <v>5815</v>
      </c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3"/>
      <c r="EX39" s="3"/>
      <c r="EY39" s="3"/>
      <c r="EZ39" s="3"/>
      <c r="FA39" s="3"/>
      <c r="FB39" s="3"/>
      <c r="FC39" s="3"/>
      <c r="FD39" s="3"/>
      <c r="FE39" s="3"/>
    </row>
    <row r="40" spans="1:161" s="77" customFormat="1" ht="27.6" customHeight="1" x14ac:dyDescent="0.25">
      <c r="A40" s="1">
        <v>4.2</v>
      </c>
      <c r="B40" s="48" t="s">
        <v>89</v>
      </c>
      <c r="C40" s="2">
        <v>2542</v>
      </c>
      <c r="D40" s="2">
        <v>2540</v>
      </c>
      <c r="E40" s="2">
        <v>2540</v>
      </c>
      <c r="F40" s="2"/>
      <c r="G40" s="2"/>
      <c r="H40" s="2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>
        <f>23+740</f>
        <v>763</v>
      </c>
      <c r="Y40" s="116">
        <v>428</v>
      </c>
      <c r="Z40" s="116">
        <v>450</v>
      </c>
      <c r="AA40" s="116">
        <f>23+1164+300</f>
        <v>1487</v>
      </c>
      <c r="AB40" s="116">
        <f t="shared" ref="AB40:AC40" si="161">23+1164+300</f>
        <v>1487</v>
      </c>
      <c r="AC40" s="116">
        <f t="shared" si="161"/>
        <v>1487</v>
      </c>
      <c r="AD40" s="116"/>
      <c r="AE40" s="116"/>
      <c r="AF40" s="116"/>
      <c r="AG40" s="116"/>
      <c r="AH40" s="116"/>
      <c r="AI40" s="116"/>
      <c r="AJ40" s="116"/>
      <c r="AK40" s="116"/>
      <c r="AL40" s="116"/>
      <c r="AM40" s="116">
        <v>687</v>
      </c>
      <c r="AN40" s="116">
        <v>202</v>
      </c>
      <c r="AO40" s="116">
        <v>202</v>
      </c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>
        <v>4660</v>
      </c>
      <c r="CJ40" s="116">
        <v>1745</v>
      </c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76"/>
      <c r="EX40" s="76"/>
      <c r="EY40" s="76"/>
      <c r="EZ40" s="76"/>
      <c r="FA40" s="76"/>
      <c r="FB40" s="76"/>
      <c r="FC40" s="76"/>
      <c r="FD40" s="76"/>
      <c r="FE40" s="76"/>
    </row>
    <row r="41" spans="1:161" s="9" customFormat="1" ht="28.95" customHeight="1" x14ac:dyDescent="0.2">
      <c r="A41" s="5">
        <v>5</v>
      </c>
      <c r="B41" s="10" t="s">
        <v>42</v>
      </c>
      <c r="C41" s="7">
        <f t="shared" ref="C41:U41" si="162">C42+C43</f>
        <v>241677</v>
      </c>
      <c r="D41" s="7">
        <f t="shared" si="162"/>
        <v>136975</v>
      </c>
      <c r="E41" s="7">
        <f t="shared" si="162"/>
        <v>147912</v>
      </c>
      <c r="F41" s="7">
        <f t="shared" si="162"/>
        <v>0</v>
      </c>
      <c r="G41" s="7">
        <f t="shared" si="162"/>
        <v>0</v>
      </c>
      <c r="H41" s="7">
        <f t="shared" si="162"/>
        <v>0</v>
      </c>
      <c r="I41" s="7">
        <f t="shared" si="162"/>
        <v>49000</v>
      </c>
      <c r="J41" s="7">
        <f t="shared" si="162"/>
        <v>43680</v>
      </c>
      <c r="K41" s="7">
        <f t="shared" si="162"/>
        <v>49000</v>
      </c>
      <c r="L41" s="7">
        <f t="shared" si="162"/>
        <v>0</v>
      </c>
      <c r="M41" s="7">
        <f t="shared" si="162"/>
        <v>0</v>
      </c>
      <c r="N41" s="7">
        <f t="shared" si="162"/>
        <v>0</v>
      </c>
      <c r="O41" s="7">
        <f t="shared" si="162"/>
        <v>2400</v>
      </c>
      <c r="P41" s="7">
        <f t="shared" si="162"/>
        <v>0</v>
      </c>
      <c r="Q41" s="7">
        <f t="shared" si="162"/>
        <v>2400</v>
      </c>
      <c r="R41" s="7">
        <f t="shared" si="162"/>
        <v>0</v>
      </c>
      <c r="S41" s="7">
        <f t="shared" si="162"/>
        <v>0</v>
      </c>
      <c r="T41" s="7">
        <f t="shared" si="162"/>
        <v>0</v>
      </c>
      <c r="U41" s="7">
        <f t="shared" si="162"/>
        <v>0</v>
      </c>
      <c r="V41" s="7">
        <f t="shared" ref="V41:AX41" si="163">V42+V43</f>
        <v>0</v>
      </c>
      <c r="W41" s="7">
        <f t="shared" si="163"/>
        <v>0</v>
      </c>
      <c r="X41" s="118">
        <f t="shared" si="163"/>
        <v>0</v>
      </c>
      <c r="Y41" s="118">
        <f t="shared" si="163"/>
        <v>0</v>
      </c>
      <c r="Z41" s="7">
        <f t="shared" si="163"/>
        <v>0</v>
      </c>
      <c r="AA41" s="7">
        <f t="shared" si="163"/>
        <v>0</v>
      </c>
      <c r="AB41" s="7">
        <f t="shared" si="163"/>
        <v>0</v>
      </c>
      <c r="AC41" s="7">
        <f t="shared" si="163"/>
        <v>0</v>
      </c>
      <c r="AD41" s="7">
        <f t="shared" si="163"/>
        <v>0</v>
      </c>
      <c r="AE41" s="7">
        <f t="shared" si="163"/>
        <v>0</v>
      </c>
      <c r="AF41" s="7">
        <f t="shared" si="163"/>
        <v>0</v>
      </c>
      <c r="AG41" s="7">
        <f t="shared" si="163"/>
        <v>554173</v>
      </c>
      <c r="AH41" s="7">
        <f t="shared" si="163"/>
        <v>97061</v>
      </c>
      <c r="AI41" s="7">
        <f t="shared" si="163"/>
        <v>301658</v>
      </c>
      <c r="AJ41" s="7">
        <f t="shared" si="163"/>
        <v>0</v>
      </c>
      <c r="AK41" s="7">
        <f t="shared" si="163"/>
        <v>0</v>
      </c>
      <c r="AL41" s="7">
        <f t="shared" si="163"/>
        <v>0</v>
      </c>
      <c r="AM41" s="7">
        <f t="shared" si="163"/>
        <v>0</v>
      </c>
      <c r="AN41" s="7">
        <f t="shared" si="163"/>
        <v>0</v>
      </c>
      <c r="AO41" s="7">
        <f t="shared" si="163"/>
        <v>0</v>
      </c>
      <c r="AP41" s="7">
        <f t="shared" si="163"/>
        <v>0</v>
      </c>
      <c r="AQ41" s="7">
        <f t="shared" si="163"/>
        <v>0</v>
      </c>
      <c r="AR41" s="7">
        <f t="shared" si="163"/>
        <v>0</v>
      </c>
      <c r="AS41" s="7">
        <f t="shared" si="163"/>
        <v>0</v>
      </c>
      <c r="AT41" s="7">
        <f t="shared" si="163"/>
        <v>0</v>
      </c>
      <c r="AU41" s="7">
        <f t="shared" si="163"/>
        <v>0</v>
      </c>
      <c r="AV41" s="7">
        <f t="shared" si="163"/>
        <v>0</v>
      </c>
      <c r="AW41" s="7">
        <f t="shared" si="163"/>
        <v>0</v>
      </c>
      <c r="AX41" s="7">
        <f t="shared" si="163"/>
        <v>0</v>
      </c>
      <c r="AY41" s="7">
        <f t="shared" ref="AY41:AZ41" si="164">AY42+AY43</f>
        <v>1351</v>
      </c>
      <c r="AZ41" s="7">
        <f t="shared" si="164"/>
        <v>54</v>
      </c>
      <c r="BA41" s="7">
        <f t="shared" ref="BA41" si="165">BA42+BA43</f>
        <v>808</v>
      </c>
      <c r="BB41" s="7">
        <f t="shared" ref="BB41:BC41" si="166">BB42+BB43</f>
        <v>0</v>
      </c>
      <c r="BC41" s="7">
        <f t="shared" si="166"/>
        <v>0</v>
      </c>
      <c r="BD41" s="7">
        <f t="shared" ref="BD41" si="167">BD42+BD43</f>
        <v>0</v>
      </c>
      <c r="BE41" s="7">
        <f t="shared" ref="BE41:BJ41" si="168">BE42+BE43</f>
        <v>0</v>
      </c>
      <c r="BF41" s="7">
        <f t="shared" si="168"/>
        <v>0</v>
      </c>
      <c r="BG41" s="7">
        <f t="shared" si="168"/>
        <v>0</v>
      </c>
      <c r="BH41" s="7">
        <f t="shared" si="168"/>
        <v>2200</v>
      </c>
      <c r="BI41" s="7">
        <f t="shared" si="168"/>
        <v>0</v>
      </c>
      <c r="BJ41" s="7">
        <f t="shared" si="168"/>
        <v>2200</v>
      </c>
      <c r="BK41" s="7">
        <f t="shared" ref="BK41:BV41" si="169">BK42+BK43</f>
        <v>0</v>
      </c>
      <c r="BL41" s="7">
        <f t="shared" si="169"/>
        <v>0</v>
      </c>
      <c r="BM41" s="7">
        <f t="shared" si="169"/>
        <v>0</v>
      </c>
      <c r="BN41" s="7">
        <f t="shared" si="169"/>
        <v>0</v>
      </c>
      <c r="BO41" s="7">
        <f t="shared" si="169"/>
        <v>0</v>
      </c>
      <c r="BP41" s="7">
        <f t="shared" si="169"/>
        <v>0</v>
      </c>
      <c r="BQ41" s="7">
        <f t="shared" si="169"/>
        <v>0</v>
      </c>
      <c r="BR41" s="7">
        <f t="shared" si="169"/>
        <v>0</v>
      </c>
      <c r="BS41" s="7">
        <f t="shared" si="169"/>
        <v>0</v>
      </c>
      <c r="BT41" s="7">
        <f t="shared" si="169"/>
        <v>0</v>
      </c>
      <c r="BU41" s="7">
        <f t="shared" si="169"/>
        <v>0</v>
      </c>
      <c r="BV41" s="7">
        <f t="shared" si="169"/>
        <v>0</v>
      </c>
      <c r="BW41" s="7">
        <f t="shared" ref="BW41:CH41" si="170">BW42+BW43</f>
        <v>0</v>
      </c>
      <c r="BX41" s="7">
        <f t="shared" si="170"/>
        <v>0</v>
      </c>
      <c r="BY41" s="7">
        <f t="shared" si="170"/>
        <v>0</v>
      </c>
      <c r="BZ41" s="7">
        <f t="shared" si="170"/>
        <v>0</v>
      </c>
      <c r="CA41" s="7">
        <f t="shared" si="170"/>
        <v>0</v>
      </c>
      <c r="CB41" s="7">
        <f t="shared" si="170"/>
        <v>0</v>
      </c>
      <c r="CC41" s="7">
        <f t="shared" si="170"/>
        <v>0</v>
      </c>
      <c r="CD41" s="7">
        <f t="shared" si="170"/>
        <v>0</v>
      </c>
      <c r="CE41" s="7">
        <f t="shared" si="170"/>
        <v>0</v>
      </c>
      <c r="CF41" s="7">
        <f t="shared" si="170"/>
        <v>0</v>
      </c>
      <c r="CG41" s="7">
        <f t="shared" si="170"/>
        <v>0</v>
      </c>
      <c r="CH41" s="7">
        <f t="shared" si="170"/>
        <v>0</v>
      </c>
      <c r="CI41" s="7">
        <f t="shared" ref="CI41:ET41" si="171">CI42+CI43</f>
        <v>0</v>
      </c>
      <c r="CJ41" s="7">
        <f t="shared" si="171"/>
        <v>0</v>
      </c>
      <c r="CK41" s="7">
        <f t="shared" si="171"/>
        <v>0</v>
      </c>
      <c r="CL41" s="7">
        <f t="shared" si="171"/>
        <v>0</v>
      </c>
      <c r="CM41" s="7">
        <f t="shared" si="171"/>
        <v>0</v>
      </c>
      <c r="CN41" s="7">
        <f t="shared" si="171"/>
        <v>0</v>
      </c>
      <c r="CO41" s="7">
        <f t="shared" si="171"/>
        <v>0</v>
      </c>
      <c r="CP41" s="7">
        <f t="shared" si="171"/>
        <v>0</v>
      </c>
      <c r="CQ41" s="7">
        <f t="shared" si="171"/>
        <v>0</v>
      </c>
      <c r="CR41" s="7">
        <f t="shared" si="171"/>
        <v>0</v>
      </c>
      <c r="CS41" s="7">
        <f t="shared" si="171"/>
        <v>0</v>
      </c>
      <c r="CT41" s="7">
        <f t="shared" si="171"/>
        <v>0</v>
      </c>
      <c r="CU41" s="7">
        <f t="shared" si="171"/>
        <v>0</v>
      </c>
      <c r="CV41" s="7">
        <f t="shared" si="171"/>
        <v>0</v>
      </c>
      <c r="CW41" s="7">
        <f t="shared" si="171"/>
        <v>0</v>
      </c>
      <c r="CX41" s="7">
        <f t="shared" si="171"/>
        <v>479</v>
      </c>
      <c r="CY41" s="7">
        <f t="shared" si="171"/>
        <v>0</v>
      </c>
      <c r="CZ41" s="7">
        <f t="shared" si="171"/>
        <v>479</v>
      </c>
      <c r="DA41" s="7">
        <f t="shared" si="171"/>
        <v>0</v>
      </c>
      <c r="DB41" s="7">
        <f t="shared" si="171"/>
        <v>0</v>
      </c>
      <c r="DC41" s="7">
        <f t="shared" si="171"/>
        <v>0</v>
      </c>
      <c r="DD41" s="7">
        <f t="shared" si="171"/>
        <v>0</v>
      </c>
      <c r="DE41" s="7">
        <f t="shared" si="171"/>
        <v>0</v>
      </c>
      <c r="DF41" s="7">
        <f t="shared" si="171"/>
        <v>0</v>
      </c>
      <c r="DG41" s="7">
        <f t="shared" si="171"/>
        <v>0</v>
      </c>
      <c r="DH41" s="7">
        <f t="shared" si="171"/>
        <v>0</v>
      </c>
      <c r="DI41" s="7">
        <f t="shared" si="171"/>
        <v>0</v>
      </c>
      <c r="DJ41" s="7">
        <f t="shared" si="171"/>
        <v>0</v>
      </c>
      <c r="DK41" s="7">
        <f t="shared" si="171"/>
        <v>0</v>
      </c>
      <c r="DL41" s="7">
        <f t="shared" si="171"/>
        <v>0</v>
      </c>
      <c r="DM41" s="7">
        <f t="shared" si="171"/>
        <v>0</v>
      </c>
      <c r="DN41" s="7">
        <f t="shared" si="171"/>
        <v>0</v>
      </c>
      <c r="DO41" s="7">
        <f t="shared" si="171"/>
        <v>0</v>
      </c>
      <c r="DP41" s="7">
        <f t="shared" si="171"/>
        <v>0</v>
      </c>
      <c r="DQ41" s="7">
        <f t="shared" si="171"/>
        <v>0</v>
      </c>
      <c r="DR41" s="7">
        <f t="shared" si="171"/>
        <v>0</v>
      </c>
      <c r="DS41" s="7">
        <f t="shared" si="171"/>
        <v>0</v>
      </c>
      <c r="DT41" s="7">
        <f t="shared" si="171"/>
        <v>0</v>
      </c>
      <c r="DU41" s="7">
        <f t="shared" si="171"/>
        <v>0</v>
      </c>
      <c r="DV41" s="7">
        <f t="shared" si="171"/>
        <v>3624</v>
      </c>
      <c r="DW41" s="7">
        <f t="shared" si="171"/>
        <v>0</v>
      </c>
      <c r="DX41" s="7">
        <f t="shared" si="171"/>
        <v>3624</v>
      </c>
      <c r="DY41" s="7">
        <f t="shared" si="171"/>
        <v>0</v>
      </c>
      <c r="DZ41" s="7">
        <f t="shared" si="171"/>
        <v>0</v>
      </c>
      <c r="EA41" s="7">
        <f t="shared" si="171"/>
        <v>0</v>
      </c>
      <c r="EB41" s="7">
        <f t="shared" si="171"/>
        <v>0</v>
      </c>
      <c r="EC41" s="7">
        <f t="shared" si="171"/>
        <v>0</v>
      </c>
      <c r="ED41" s="7">
        <f t="shared" si="171"/>
        <v>0</v>
      </c>
      <c r="EE41" s="7">
        <f t="shared" si="171"/>
        <v>0</v>
      </c>
      <c r="EF41" s="7">
        <f t="shared" si="171"/>
        <v>0</v>
      </c>
      <c r="EG41" s="7">
        <f t="shared" si="171"/>
        <v>0</v>
      </c>
      <c r="EH41" s="7">
        <f t="shared" si="171"/>
        <v>0</v>
      </c>
      <c r="EI41" s="7">
        <f t="shared" si="171"/>
        <v>0</v>
      </c>
      <c r="EJ41" s="7">
        <f t="shared" si="171"/>
        <v>0</v>
      </c>
      <c r="EK41" s="7">
        <f t="shared" si="171"/>
        <v>0</v>
      </c>
      <c r="EL41" s="7">
        <f t="shared" si="171"/>
        <v>0</v>
      </c>
      <c r="EM41" s="7">
        <f t="shared" si="171"/>
        <v>0</v>
      </c>
      <c r="EN41" s="7">
        <f t="shared" si="171"/>
        <v>0</v>
      </c>
      <c r="EO41" s="7">
        <f t="shared" si="171"/>
        <v>0</v>
      </c>
      <c r="EP41" s="7">
        <f t="shared" si="171"/>
        <v>0</v>
      </c>
      <c r="EQ41" s="7">
        <f t="shared" si="171"/>
        <v>0</v>
      </c>
      <c r="ER41" s="7">
        <f t="shared" si="171"/>
        <v>0</v>
      </c>
      <c r="ES41" s="7">
        <f t="shared" si="171"/>
        <v>0</v>
      </c>
      <c r="ET41" s="7">
        <f t="shared" si="171"/>
        <v>0</v>
      </c>
      <c r="EU41" s="7">
        <f t="shared" ref="EU41:EV41" si="172">EU42+EU43</f>
        <v>0</v>
      </c>
      <c r="EV41" s="7">
        <f t="shared" si="172"/>
        <v>0</v>
      </c>
      <c r="EW41" s="8"/>
      <c r="EX41" s="8"/>
      <c r="EY41" s="8"/>
      <c r="EZ41" s="8"/>
      <c r="FA41" s="8"/>
      <c r="FB41" s="8"/>
      <c r="FC41" s="8"/>
      <c r="FD41" s="8"/>
      <c r="FE41" s="8"/>
    </row>
    <row r="42" spans="1:161" s="4" customFormat="1" ht="20.25" customHeight="1" x14ac:dyDescent="0.25">
      <c r="A42" s="11">
        <v>5.0999999999999996</v>
      </c>
      <c r="B42" s="12" t="s">
        <v>90</v>
      </c>
      <c r="C42" s="13">
        <f>19076+1000+192</f>
        <v>20268</v>
      </c>
      <c r="D42" s="13">
        <f>8139+192</f>
        <v>8331</v>
      </c>
      <c r="E42" s="13">
        <f>19076+192</f>
        <v>19268</v>
      </c>
      <c r="F42" s="13"/>
      <c r="G42" s="13"/>
      <c r="H42" s="13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20"/>
      <c r="Y42" s="120"/>
      <c r="Z42" s="119"/>
      <c r="AA42" s="119"/>
      <c r="AB42" s="119"/>
      <c r="AC42" s="119"/>
      <c r="AD42" s="119"/>
      <c r="AE42" s="119"/>
      <c r="AF42" s="119"/>
      <c r="AG42" s="119">
        <v>186673</v>
      </c>
      <c r="AH42" s="119">
        <v>96542</v>
      </c>
      <c r="AI42" s="119">
        <v>186639</v>
      </c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>
        <v>1351</v>
      </c>
      <c r="AZ42" s="119">
        <v>54</v>
      </c>
      <c r="BA42" s="119">
        <v>808</v>
      </c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3"/>
      <c r="EX42" s="3"/>
      <c r="EY42" s="3"/>
      <c r="EZ42" s="3"/>
      <c r="FA42" s="3"/>
      <c r="FB42" s="3"/>
      <c r="FC42" s="3"/>
      <c r="FD42" s="3"/>
      <c r="FE42" s="3"/>
    </row>
    <row r="43" spans="1:161" s="4" customFormat="1" ht="28.5" customHeight="1" x14ac:dyDescent="0.25">
      <c r="A43" s="14">
        <v>5.2</v>
      </c>
      <c r="B43" s="15" t="s">
        <v>91</v>
      </c>
      <c r="C43" s="16">
        <f>37800+37800+84000+30114+16375+5160+10160</f>
        <v>221409</v>
      </c>
      <c r="D43" s="16">
        <f>27756+27899+46526+8524+4651+4367+8921</f>
        <v>128644</v>
      </c>
      <c r="E43" s="16">
        <f>D43</f>
        <v>128644</v>
      </c>
      <c r="F43" s="16"/>
      <c r="G43" s="16"/>
      <c r="H43" s="16"/>
      <c r="I43" s="121">
        <v>49000</v>
      </c>
      <c r="J43" s="121">
        <v>43680</v>
      </c>
      <c r="K43" s="121">
        <v>49000</v>
      </c>
      <c r="L43" s="121"/>
      <c r="M43" s="121"/>
      <c r="N43" s="121"/>
      <c r="O43" s="121">
        <v>2400</v>
      </c>
      <c r="P43" s="121">
        <v>0</v>
      </c>
      <c r="Q43" s="121">
        <v>2400</v>
      </c>
      <c r="R43" s="121"/>
      <c r="S43" s="121"/>
      <c r="T43" s="121"/>
      <c r="U43" s="121"/>
      <c r="V43" s="121"/>
      <c r="W43" s="121"/>
      <c r="X43" s="122"/>
      <c r="Y43" s="122"/>
      <c r="Z43" s="121"/>
      <c r="AA43" s="121"/>
      <c r="AB43" s="121"/>
      <c r="AC43" s="121"/>
      <c r="AD43" s="121"/>
      <c r="AE43" s="121"/>
      <c r="AF43" s="121"/>
      <c r="AG43" s="121">
        <v>367500</v>
      </c>
      <c r="AH43" s="121">
        <v>519</v>
      </c>
      <c r="AI43" s="121">
        <v>115019</v>
      </c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>
        <v>2200</v>
      </c>
      <c r="BI43" s="121">
        <v>0</v>
      </c>
      <c r="BJ43" s="121">
        <v>2200</v>
      </c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>
        <v>479</v>
      </c>
      <c r="CY43" s="123">
        <v>0</v>
      </c>
      <c r="CZ43" s="123">
        <v>479</v>
      </c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>
        <v>3624</v>
      </c>
      <c r="DW43" s="123">
        <v>0</v>
      </c>
      <c r="DX43" s="123">
        <v>3624</v>
      </c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3"/>
      <c r="EX43" s="3"/>
      <c r="EY43" s="3"/>
      <c r="EZ43" s="3"/>
      <c r="FA43" s="3"/>
      <c r="FB43" s="3"/>
      <c r="FC43" s="3"/>
      <c r="FD43" s="3"/>
      <c r="FE43" s="3"/>
    </row>
    <row r="44" spans="1:161" s="53" customFormat="1" ht="32.25" hidden="1" customHeight="1" x14ac:dyDescent="0.25">
      <c r="A44" s="49">
        <v>3</v>
      </c>
      <c r="B44" s="50" t="s">
        <v>43</v>
      </c>
      <c r="C44" s="51">
        <f t="shared" ref="C44:BQ44" si="173">SUM(C45:C65)</f>
        <v>0</v>
      </c>
      <c r="D44" s="51"/>
      <c r="E44" s="51"/>
      <c r="F44" s="51"/>
      <c r="G44" s="51"/>
      <c r="H44" s="51"/>
      <c r="I44" s="51">
        <f t="shared" si="173"/>
        <v>0</v>
      </c>
      <c r="J44" s="51"/>
      <c r="K44" s="51"/>
      <c r="L44" s="51">
        <f t="shared" si="173"/>
        <v>0</v>
      </c>
      <c r="M44" s="51"/>
      <c r="N44" s="51"/>
      <c r="O44" s="51">
        <f t="shared" si="173"/>
        <v>0</v>
      </c>
      <c r="P44" s="51"/>
      <c r="Q44" s="51"/>
      <c r="R44" s="51">
        <f t="shared" si="173"/>
        <v>0</v>
      </c>
      <c r="S44" s="51"/>
      <c r="T44" s="51"/>
      <c r="U44" s="51">
        <f t="shared" si="173"/>
        <v>0</v>
      </c>
      <c r="V44" s="51"/>
      <c r="W44" s="51"/>
      <c r="X44" s="124">
        <f t="shared" si="173"/>
        <v>0</v>
      </c>
      <c r="Y44" s="124"/>
      <c r="Z44" s="51"/>
      <c r="AA44" s="51">
        <f t="shared" si="173"/>
        <v>0</v>
      </c>
      <c r="AB44" s="51"/>
      <c r="AC44" s="51"/>
      <c r="AD44" s="51">
        <f t="shared" si="173"/>
        <v>0</v>
      </c>
      <c r="AE44" s="51"/>
      <c r="AF44" s="51"/>
      <c r="AG44" s="51">
        <f t="shared" si="173"/>
        <v>0</v>
      </c>
      <c r="AH44" s="51"/>
      <c r="AI44" s="51"/>
      <c r="AJ44" s="51">
        <f t="shared" si="173"/>
        <v>0</v>
      </c>
      <c r="AK44" s="51"/>
      <c r="AL44" s="51"/>
      <c r="AM44" s="51">
        <f t="shared" si="173"/>
        <v>0</v>
      </c>
      <c r="AN44" s="51"/>
      <c r="AO44" s="51"/>
      <c r="AP44" s="51">
        <f t="shared" si="173"/>
        <v>0</v>
      </c>
      <c r="AQ44" s="51"/>
      <c r="AR44" s="51"/>
      <c r="AS44" s="51">
        <f t="shared" si="173"/>
        <v>0</v>
      </c>
      <c r="AT44" s="51"/>
      <c r="AU44" s="51"/>
      <c r="AV44" s="51">
        <f t="shared" si="173"/>
        <v>0</v>
      </c>
      <c r="AW44" s="51"/>
      <c r="AX44" s="51"/>
      <c r="AY44" s="51">
        <f t="shared" si="173"/>
        <v>0</v>
      </c>
      <c r="AZ44" s="51"/>
      <c r="BA44" s="51"/>
      <c r="BB44" s="51">
        <f t="shared" si="173"/>
        <v>0</v>
      </c>
      <c r="BC44" s="51"/>
      <c r="BD44" s="51"/>
      <c r="BE44" s="51">
        <f t="shared" si="173"/>
        <v>0</v>
      </c>
      <c r="BF44" s="51"/>
      <c r="BG44" s="51"/>
      <c r="BH44" s="51"/>
      <c r="BI44" s="51"/>
      <c r="BJ44" s="51"/>
      <c r="BK44" s="51">
        <f t="shared" si="173"/>
        <v>0</v>
      </c>
      <c r="BL44" s="51"/>
      <c r="BM44" s="51"/>
      <c r="BN44" s="51">
        <f t="shared" si="173"/>
        <v>0</v>
      </c>
      <c r="BO44" s="51"/>
      <c r="BP44" s="51"/>
      <c r="BQ44" s="51">
        <f t="shared" si="173"/>
        <v>0</v>
      </c>
      <c r="BR44" s="51"/>
      <c r="BS44" s="51"/>
      <c r="BT44" s="51">
        <f t="shared" ref="BT44" si="174">SUM(BT45:BT65)</f>
        <v>0</v>
      </c>
      <c r="BU44" s="51"/>
      <c r="BV44" s="51"/>
      <c r="BW44" s="51">
        <f t="shared" ref="BW44" si="175">SUM(BW45:BW65)</f>
        <v>0</v>
      </c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>
        <f t="shared" ref="CN44" si="176">SUM(CN45:CN65)</f>
        <v>0</v>
      </c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52"/>
      <c r="EX44" s="52"/>
      <c r="EY44" s="52"/>
      <c r="EZ44" s="52"/>
      <c r="FA44" s="52"/>
      <c r="FB44" s="52"/>
      <c r="FC44" s="52"/>
      <c r="FD44" s="52"/>
      <c r="FE44" s="52"/>
    </row>
    <row r="45" spans="1:161" s="57" customFormat="1" ht="36" hidden="1" customHeight="1" x14ac:dyDescent="0.25">
      <c r="A45" s="42">
        <v>3.1</v>
      </c>
      <c r="B45" s="54" t="s">
        <v>44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126"/>
      <c r="Y45" s="126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56"/>
      <c r="EX45" s="56"/>
      <c r="EY45" s="56"/>
      <c r="EZ45" s="56"/>
      <c r="FA45" s="56"/>
      <c r="FB45" s="56"/>
      <c r="FC45" s="56"/>
      <c r="FD45" s="56"/>
      <c r="FE45" s="56"/>
    </row>
    <row r="46" spans="1:161" s="57" customFormat="1" ht="31.5" hidden="1" customHeight="1" x14ac:dyDescent="0.25">
      <c r="A46" s="42"/>
      <c r="B46" s="58" t="s">
        <v>45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126"/>
      <c r="Y46" s="126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56"/>
      <c r="EX46" s="56"/>
      <c r="EY46" s="56"/>
      <c r="EZ46" s="56"/>
      <c r="FA46" s="56"/>
      <c r="FB46" s="56"/>
      <c r="FC46" s="56"/>
      <c r="FD46" s="56"/>
      <c r="FE46" s="56"/>
    </row>
    <row r="47" spans="1:161" s="57" customFormat="1" ht="24" hidden="1" customHeight="1" x14ac:dyDescent="0.25">
      <c r="A47" s="42"/>
      <c r="B47" s="58" t="s">
        <v>46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126"/>
      <c r="Y47" s="126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56"/>
      <c r="EX47" s="56"/>
      <c r="EY47" s="56"/>
      <c r="EZ47" s="56"/>
      <c r="FA47" s="56"/>
      <c r="FB47" s="56"/>
      <c r="FC47" s="56"/>
      <c r="FD47" s="56"/>
      <c r="FE47" s="56"/>
    </row>
    <row r="48" spans="1:161" s="57" customFormat="1" ht="20.25" hidden="1" customHeight="1" x14ac:dyDescent="0.25">
      <c r="A48" s="42"/>
      <c r="B48" s="58" t="s">
        <v>47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126"/>
      <c r="Y48" s="126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56"/>
      <c r="EX48" s="56"/>
      <c r="EY48" s="56"/>
      <c r="EZ48" s="56"/>
      <c r="FA48" s="56"/>
      <c r="FB48" s="56"/>
      <c r="FC48" s="56"/>
      <c r="FD48" s="56"/>
      <c r="FE48" s="56"/>
    </row>
    <row r="49" spans="1:161" s="57" customFormat="1" ht="22.5" hidden="1" customHeight="1" x14ac:dyDescent="0.25">
      <c r="A49" s="42"/>
      <c r="B49" s="58" t="s">
        <v>48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126"/>
      <c r="Y49" s="126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56"/>
      <c r="EX49" s="56"/>
      <c r="EY49" s="56"/>
      <c r="EZ49" s="56"/>
      <c r="FA49" s="56"/>
      <c r="FB49" s="56"/>
      <c r="FC49" s="56"/>
      <c r="FD49" s="56"/>
      <c r="FE49" s="56"/>
    </row>
    <row r="50" spans="1:161" s="57" customFormat="1" ht="24" hidden="1" customHeight="1" x14ac:dyDescent="0.25">
      <c r="A50" s="42"/>
      <c r="B50" s="58" t="s">
        <v>49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126"/>
      <c r="Y50" s="126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56"/>
      <c r="EX50" s="56"/>
      <c r="EY50" s="56"/>
      <c r="EZ50" s="56"/>
      <c r="FA50" s="56"/>
      <c r="FB50" s="56"/>
      <c r="FC50" s="56"/>
      <c r="FD50" s="56"/>
      <c r="FE50" s="56"/>
    </row>
    <row r="51" spans="1:161" s="57" customFormat="1" ht="31.5" hidden="1" customHeight="1" x14ac:dyDescent="0.25">
      <c r="A51" s="42"/>
      <c r="B51" s="58" t="s">
        <v>50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126"/>
      <c r="Y51" s="126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56"/>
      <c r="EX51" s="56"/>
      <c r="EY51" s="56"/>
      <c r="EZ51" s="56"/>
      <c r="FA51" s="56"/>
      <c r="FB51" s="56"/>
      <c r="FC51" s="56"/>
      <c r="FD51" s="56"/>
      <c r="FE51" s="56"/>
    </row>
    <row r="52" spans="1:161" s="57" customFormat="1" ht="30.75" hidden="1" customHeight="1" x14ac:dyDescent="0.25">
      <c r="A52" s="42"/>
      <c r="B52" s="58" t="s">
        <v>51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126"/>
      <c r="Y52" s="126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56"/>
      <c r="EX52" s="56"/>
      <c r="EY52" s="56"/>
      <c r="EZ52" s="56"/>
      <c r="FA52" s="56"/>
      <c r="FB52" s="56"/>
      <c r="FC52" s="56"/>
      <c r="FD52" s="56"/>
      <c r="FE52" s="56"/>
    </row>
    <row r="53" spans="1:161" s="57" customFormat="1" ht="21.75" hidden="1" customHeight="1" x14ac:dyDescent="0.25">
      <c r="A53" s="42"/>
      <c r="B53" s="58" t="s">
        <v>52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126"/>
      <c r="Y53" s="126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56"/>
      <c r="EX53" s="56"/>
      <c r="EY53" s="56"/>
      <c r="EZ53" s="56"/>
      <c r="FA53" s="56"/>
      <c r="FB53" s="56"/>
      <c r="FC53" s="56"/>
      <c r="FD53" s="56"/>
      <c r="FE53" s="56"/>
    </row>
    <row r="54" spans="1:161" s="57" customFormat="1" ht="21" hidden="1" customHeight="1" x14ac:dyDescent="0.25">
      <c r="A54" s="42"/>
      <c r="B54" s="58" t="s">
        <v>53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126"/>
      <c r="Y54" s="126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56"/>
      <c r="EX54" s="56"/>
      <c r="EY54" s="56"/>
      <c r="EZ54" s="56"/>
      <c r="FA54" s="56"/>
      <c r="FB54" s="56"/>
      <c r="FC54" s="56"/>
      <c r="FD54" s="56"/>
      <c r="FE54" s="56"/>
    </row>
    <row r="55" spans="1:161" s="57" customFormat="1" ht="34.5" hidden="1" customHeight="1" x14ac:dyDescent="0.25">
      <c r="A55" s="42"/>
      <c r="B55" s="58" t="s">
        <v>54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126"/>
      <c r="Y55" s="126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56"/>
      <c r="EX55" s="56"/>
      <c r="EY55" s="56"/>
      <c r="EZ55" s="56"/>
      <c r="FA55" s="56"/>
      <c r="FB55" s="56"/>
      <c r="FC55" s="56"/>
      <c r="FD55" s="56"/>
      <c r="FE55" s="56"/>
    </row>
    <row r="56" spans="1:161" s="57" customFormat="1" ht="19.5" hidden="1" customHeight="1" x14ac:dyDescent="0.25">
      <c r="A56" s="30">
        <v>3.2</v>
      </c>
      <c r="B56" s="54" t="s">
        <v>55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126"/>
      <c r="Y56" s="126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56"/>
      <c r="EX56" s="56"/>
      <c r="EY56" s="56"/>
      <c r="EZ56" s="56"/>
      <c r="FA56" s="56"/>
      <c r="FB56" s="56"/>
      <c r="FC56" s="56"/>
      <c r="FD56" s="56"/>
      <c r="FE56" s="56"/>
    </row>
    <row r="57" spans="1:161" s="44" customFormat="1" ht="19.5" hidden="1" customHeight="1" x14ac:dyDescent="0.25">
      <c r="A57" s="42">
        <v>3.3</v>
      </c>
      <c r="B57" s="59" t="s">
        <v>56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126"/>
      <c r="Y57" s="126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25"/>
      <c r="EX57" s="25"/>
      <c r="EY57" s="25"/>
      <c r="EZ57" s="25"/>
      <c r="FA57" s="25"/>
      <c r="FB57" s="25"/>
      <c r="FC57" s="25"/>
      <c r="FD57" s="25"/>
      <c r="FE57" s="25"/>
    </row>
    <row r="58" spans="1:161" s="44" customFormat="1" ht="19.5" hidden="1" customHeight="1" x14ac:dyDescent="0.25">
      <c r="A58" s="42" t="s">
        <v>57</v>
      </c>
      <c r="B58" s="59" t="s">
        <v>58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126"/>
      <c r="Y58" s="126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25"/>
      <c r="EX58" s="25"/>
      <c r="EY58" s="25"/>
      <c r="EZ58" s="25"/>
      <c r="FA58" s="25"/>
      <c r="FB58" s="25"/>
      <c r="FC58" s="25"/>
      <c r="FD58" s="25"/>
      <c r="FE58" s="25"/>
    </row>
    <row r="59" spans="1:161" s="44" customFormat="1" ht="19.5" hidden="1" customHeight="1" x14ac:dyDescent="0.25">
      <c r="A59" s="42" t="s">
        <v>59</v>
      </c>
      <c r="B59" s="59" t="s">
        <v>60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126"/>
      <c r="Y59" s="126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25"/>
      <c r="EX59" s="25"/>
      <c r="EY59" s="25"/>
      <c r="EZ59" s="25"/>
      <c r="FA59" s="25"/>
      <c r="FB59" s="25"/>
      <c r="FC59" s="25"/>
      <c r="FD59" s="25"/>
      <c r="FE59" s="25"/>
    </row>
    <row r="60" spans="1:161" s="44" customFormat="1" ht="26.4" hidden="1" x14ac:dyDescent="0.25">
      <c r="A60" s="42" t="s">
        <v>61</v>
      </c>
      <c r="B60" s="17" t="s">
        <v>62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26"/>
      <c r="Y60" s="126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25"/>
      <c r="EX60" s="25"/>
      <c r="EY60" s="25"/>
      <c r="EZ60" s="25"/>
      <c r="FA60" s="25"/>
      <c r="FB60" s="25"/>
      <c r="FC60" s="25"/>
      <c r="FD60" s="25"/>
      <c r="FE60" s="25"/>
    </row>
    <row r="61" spans="1:161" s="44" customFormat="1" ht="18.75" hidden="1" customHeight="1" x14ac:dyDescent="0.25">
      <c r="A61" s="42">
        <v>3.4</v>
      </c>
      <c r="B61" s="59" t="s">
        <v>63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26"/>
      <c r="Y61" s="126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25"/>
      <c r="EX61" s="25"/>
      <c r="EY61" s="25"/>
      <c r="EZ61" s="25"/>
      <c r="FA61" s="25"/>
      <c r="FB61" s="25"/>
      <c r="FC61" s="25"/>
      <c r="FD61" s="25"/>
      <c r="FE61" s="25"/>
    </row>
    <row r="62" spans="1:161" s="44" customFormat="1" ht="18.75" hidden="1" customHeight="1" x14ac:dyDescent="0.25">
      <c r="A62" s="42">
        <v>3.5</v>
      </c>
      <c r="B62" s="59" t="s">
        <v>64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26"/>
      <c r="Y62" s="126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25"/>
      <c r="EX62" s="25"/>
      <c r="EY62" s="25"/>
      <c r="EZ62" s="25"/>
      <c r="FA62" s="25"/>
      <c r="FB62" s="25"/>
      <c r="FC62" s="25"/>
      <c r="FD62" s="25"/>
      <c r="FE62" s="25"/>
    </row>
    <row r="63" spans="1:161" s="44" customFormat="1" ht="18.75" hidden="1" customHeight="1" x14ac:dyDescent="0.25">
      <c r="A63" s="42">
        <v>3.6</v>
      </c>
      <c r="B63" s="59" t="s">
        <v>65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26"/>
      <c r="Y63" s="126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25"/>
      <c r="EX63" s="25"/>
      <c r="EY63" s="25"/>
      <c r="EZ63" s="25"/>
      <c r="FA63" s="25"/>
      <c r="FB63" s="25"/>
      <c r="FC63" s="25"/>
      <c r="FD63" s="25"/>
      <c r="FE63" s="25"/>
    </row>
    <row r="64" spans="1:161" s="44" customFormat="1" ht="18.75" hidden="1" customHeight="1" x14ac:dyDescent="0.25">
      <c r="A64" s="42">
        <v>3.7</v>
      </c>
      <c r="B64" s="59" t="s">
        <v>66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26"/>
      <c r="Y64" s="126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25"/>
      <c r="EX64" s="25"/>
      <c r="EY64" s="25"/>
      <c r="EZ64" s="25"/>
      <c r="FA64" s="25"/>
      <c r="FB64" s="25"/>
      <c r="FC64" s="25"/>
      <c r="FD64" s="25"/>
      <c r="FE64" s="25"/>
    </row>
    <row r="65" spans="1:161" s="44" customFormat="1" ht="27" hidden="1" customHeight="1" x14ac:dyDescent="0.25">
      <c r="A65" s="60">
        <v>3.8</v>
      </c>
      <c r="B65" s="61" t="s">
        <v>67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128"/>
      <c r="Y65" s="128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25"/>
      <c r="EX65" s="25"/>
      <c r="EY65" s="25"/>
      <c r="EZ65" s="25"/>
      <c r="FA65" s="25"/>
      <c r="FB65" s="25"/>
      <c r="FC65" s="25"/>
      <c r="FD65" s="25"/>
      <c r="FE65" s="25"/>
    </row>
    <row r="66" spans="1:161" ht="26.4" hidden="1" x14ac:dyDescent="0.35">
      <c r="A66" s="63">
        <v>4</v>
      </c>
      <c r="B66" s="64" t="s">
        <v>68</v>
      </c>
      <c r="C66" s="65">
        <f t="shared" ref="C66:CN66" si="177">SUM(C67:C89)</f>
        <v>0</v>
      </c>
      <c r="D66" s="65"/>
      <c r="E66" s="65"/>
      <c r="F66" s="65"/>
      <c r="G66" s="65"/>
      <c r="H66" s="65"/>
      <c r="I66" s="65">
        <f t="shared" si="177"/>
        <v>0</v>
      </c>
      <c r="J66" s="65"/>
      <c r="K66" s="65"/>
      <c r="L66" s="65">
        <f t="shared" si="177"/>
        <v>0</v>
      </c>
      <c r="M66" s="65"/>
      <c r="N66" s="65"/>
      <c r="O66" s="65">
        <f t="shared" si="177"/>
        <v>0</v>
      </c>
      <c r="P66" s="65"/>
      <c r="Q66" s="65"/>
      <c r="R66" s="65">
        <f t="shared" si="177"/>
        <v>0</v>
      </c>
      <c r="S66" s="65"/>
      <c r="T66" s="65"/>
      <c r="U66" s="65">
        <f t="shared" si="177"/>
        <v>0</v>
      </c>
      <c r="V66" s="65"/>
      <c r="W66" s="65"/>
      <c r="X66" s="129">
        <f t="shared" si="177"/>
        <v>0</v>
      </c>
      <c r="Y66" s="129"/>
      <c r="Z66" s="65"/>
      <c r="AA66" s="65">
        <f t="shared" si="177"/>
        <v>0</v>
      </c>
      <c r="AB66" s="65"/>
      <c r="AC66" s="65"/>
      <c r="AD66" s="65">
        <f t="shared" si="177"/>
        <v>0</v>
      </c>
      <c r="AE66" s="65"/>
      <c r="AF66" s="65"/>
      <c r="AG66" s="65">
        <f t="shared" si="177"/>
        <v>0</v>
      </c>
      <c r="AH66" s="65"/>
      <c r="AI66" s="65"/>
      <c r="AJ66" s="65">
        <f t="shared" si="177"/>
        <v>0</v>
      </c>
      <c r="AK66" s="65"/>
      <c r="AL66" s="65"/>
      <c r="AM66" s="65">
        <f t="shared" si="177"/>
        <v>0</v>
      </c>
      <c r="AN66" s="65"/>
      <c r="AO66" s="65"/>
      <c r="AP66" s="65">
        <f t="shared" si="177"/>
        <v>0</v>
      </c>
      <c r="AQ66" s="65"/>
      <c r="AR66" s="65"/>
      <c r="AS66" s="65">
        <f t="shared" si="177"/>
        <v>0</v>
      </c>
      <c r="AT66" s="65"/>
      <c r="AU66" s="65"/>
      <c r="AV66" s="65">
        <f t="shared" si="177"/>
        <v>0</v>
      </c>
      <c r="AW66" s="65"/>
      <c r="AX66" s="65"/>
      <c r="AY66" s="65">
        <f t="shared" si="177"/>
        <v>0</v>
      </c>
      <c r="AZ66" s="65"/>
      <c r="BA66" s="65"/>
      <c r="BB66" s="65">
        <f t="shared" si="177"/>
        <v>0</v>
      </c>
      <c r="BC66" s="65"/>
      <c r="BD66" s="65"/>
      <c r="BE66" s="65">
        <f t="shared" si="177"/>
        <v>0</v>
      </c>
      <c r="BF66" s="65"/>
      <c r="BG66" s="65"/>
      <c r="BH66" s="65"/>
      <c r="BI66" s="65"/>
      <c r="BJ66" s="65"/>
      <c r="BK66" s="65">
        <f t="shared" si="177"/>
        <v>0</v>
      </c>
      <c r="BL66" s="65"/>
      <c r="BM66" s="65"/>
      <c r="BN66" s="65">
        <f t="shared" si="177"/>
        <v>0</v>
      </c>
      <c r="BO66" s="65"/>
      <c r="BP66" s="65"/>
      <c r="BQ66" s="65">
        <f t="shared" si="177"/>
        <v>0</v>
      </c>
      <c r="BR66" s="65"/>
      <c r="BS66" s="65"/>
      <c r="BT66" s="65">
        <f t="shared" si="177"/>
        <v>0</v>
      </c>
      <c r="BU66" s="65"/>
      <c r="BV66" s="65"/>
      <c r="BW66" s="65">
        <f t="shared" si="177"/>
        <v>0</v>
      </c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>
        <f t="shared" si="177"/>
        <v>0</v>
      </c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  <c r="DW66" s="125"/>
      <c r="DX66" s="125"/>
      <c r="DY66" s="125"/>
      <c r="DZ66" s="125"/>
      <c r="EA66" s="125"/>
      <c r="EB66" s="125"/>
      <c r="EC66" s="125"/>
      <c r="ED66" s="125"/>
      <c r="EE66" s="125"/>
      <c r="EF66" s="125"/>
      <c r="EG66" s="125"/>
      <c r="EH66" s="125"/>
      <c r="EI66" s="125"/>
      <c r="EJ66" s="125"/>
      <c r="EK66" s="125"/>
      <c r="EL66" s="125"/>
      <c r="EM66" s="125"/>
      <c r="EN66" s="125"/>
      <c r="EO66" s="125"/>
      <c r="EP66" s="125"/>
      <c r="EQ66" s="125"/>
      <c r="ER66" s="125"/>
      <c r="ES66" s="125"/>
      <c r="ET66" s="125"/>
      <c r="EU66" s="125"/>
      <c r="EV66" s="125"/>
    </row>
    <row r="67" spans="1:161" ht="33.75" hidden="1" customHeight="1" x14ac:dyDescent="0.35">
      <c r="A67" s="42">
        <v>3.1</v>
      </c>
      <c r="B67" s="54" t="s">
        <v>44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126"/>
      <c r="Y67" s="126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</row>
    <row r="68" spans="1:161" ht="17.25" hidden="1" customHeight="1" x14ac:dyDescent="0.35">
      <c r="A68" s="42"/>
      <c r="B68" s="58" t="s">
        <v>69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126"/>
      <c r="Y68" s="126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</row>
    <row r="69" spans="1:161" ht="16.5" hidden="1" customHeight="1" x14ac:dyDescent="0.35">
      <c r="A69" s="42"/>
      <c r="B69" s="58" t="s">
        <v>46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126"/>
      <c r="Y69" s="126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</row>
    <row r="70" spans="1:161" ht="16.5" hidden="1" customHeight="1" x14ac:dyDescent="0.35">
      <c r="A70" s="42"/>
      <c r="B70" s="58" t="s">
        <v>47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126"/>
      <c r="Y70" s="126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</row>
    <row r="71" spans="1:161" ht="16.5" hidden="1" customHeight="1" x14ac:dyDescent="0.35">
      <c r="A71" s="42"/>
      <c r="B71" s="58" t="s">
        <v>48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126"/>
      <c r="Y71" s="126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</row>
    <row r="72" spans="1:161" hidden="1" x14ac:dyDescent="0.35">
      <c r="A72" s="42"/>
      <c r="B72" s="58" t="s">
        <v>70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126"/>
      <c r="Y72" s="126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</row>
    <row r="73" spans="1:161" hidden="1" x14ac:dyDescent="0.35">
      <c r="A73" s="42"/>
      <c r="B73" s="58" t="s">
        <v>71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126"/>
      <c r="Y73" s="126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</row>
    <row r="74" spans="1:161" hidden="1" x14ac:dyDescent="0.35">
      <c r="A74" s="42"/>
      <c r="B74" s="58" t="s">
        <v>72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126"/>
      <c r="Y74" s="126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</row>
    <row r="75" spans="1:161" ht="16.5" hidden="1" customHeight="1" x14ac:dyDescent="0.35">
      <c r="A75" s="42"/>
      <c r="B75" s="58" t="s">
        <v>73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126"/>
      <c r="Y75" s="126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</row>
    <row r="76" spans="1:161" hidden="1" x14ac:dyDescent="0.35">
      <c r="A76" s="42"/>
      <c r="B76" s="58" t="s">
        <v>53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126"/>
      <c r="Y76" s="126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</row>
    <row r="77" spans="1:161" hidden="1" x14ac:dyDescent="0.35">
      <c r="A77" s="42"/>
      <c r="B77" s="58" t="s">
        <v>74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126"/>
      <c r="Y77" s="126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</row>
    <row r="78" spans="1:161" hidden="1" x14ac:dyDescent="0.35">
      <c r="A78" s="30">
        <v>3.2</v>
      </c>
      <c r="B78" s="54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126"/>
      <c r="Y78" s="126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</row>
    <row r="79" spans="1:161" hidden="1" x14ac:dyDescent="0.35">
      <c r="A79" s="42">
        <v>3.3</v>
      </c>
      <c r="B79" s="59" t="s">
        <v>56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126"/>
      <c r="Y79" s="126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</row>
    <row r="80" spans="1:161" hidden="1" x14ac:dyDescent="0.35">
      <c r="A80" s="42" t="s">
        <v>57</v>
      </c>
      <c r="B80" s="59" t="s">
        <v>58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126"/>
      <c r="Y80" s="126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</row>
    <row r="81" spans="1:152" hidden="1" x14ac:dyDescent="0.35">
      <c r="A81" s="42" t="s">
        <v>59</v>
      </c>
      <c r="B81" s="59" t="s">
        <v>60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126"/>
      <c r="Y81" s="126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  <c r="EJ81" s="127"/>
      <c r="EK81" s="127"/>
      <c r="EL81" s="127"/>
      <c r="EM81" s="127"/>
      <c r="EN81" s="127"/>
      <c r="EO81" s="127"/>
      <c r="EP81" s="127"/>
      <c r="EQ81" s="127"/>
      <c r="ER81" s="127"/>
      <c r="ES81" s="127"/>
      <c r="ET81" s="127"/>
      <c r="EU81" s="127"/>
      <c r="EV81" s="127"/>
    </row>
    <row r="82" spans="1:152" hidden="1" x14ac:dyDescent="0.35">
      <c r="A82" s="42" t="s">
        <v>61</v>
      </c>
      <c r="B82" s="17" t="s">
        <v>75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126"/>
      <c r="Y82" s="126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</row>
    <row r="83" spans="1:152" ht="21.75" hidden="1" customHeight="1" x14ac:dyDescent="0.35">
      <c r="A83" s="42" t="s">
        <v>76</v>
      </c>
      <c r="B83" s="17" t="s">
        <v>77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126"/>
      <c r="Y83" s="126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</row>
    <row r="84" spans="1:152" ht="26.25" hidden="1" customHeight="1" x14ac:dyDescent="0.35">
      <c r="A84" s="42" t="s">
        <v>78</v>
      </c>
      <c r="B84" s="17" t="s">
        <v>79</v>
      </c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126"/>
      <c r="Y84" s="126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</row>
    <row r="85" spans="1:152" hidden="1" x14ac:dyDescent="0.35">
      <c r="A85" s="42">
        <v>3.4</v>
      </c>
      <c r="B85" s="59" t="s">
        <v>63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126"/>
      <c r="Y85" s="126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</row>
    <row r="86" spans="1:152" hidden="1" x14ac:dyDescent="0.35">
      <c r="A86" s="42">
        <v>3.5</v>
      </c>
      <c r="B86" s="59" t="s">
        <v>64</v>
      </c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126"/>
      <c r="Y86" s="126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</row>
    <row r="87" spans="1:152" hidden="1" x14ac:dyDescent="0.35">
      <c r="A87" s="42">
        <v>3.6</v>
      </c>
      <c r="B87" s="59" t="s">
        <v>65</v>
      </c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126"/>
      <c r="Y87" s="126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</row>
    <row r="88" spans="1:152" hidden="1" x14ac:dyDescent="0.35">
      <c r="A88" s="42">
        <v>3.7</v>
      </c>
      <c r="B88" s="59" t="s">
        <v>66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126"/>
      <c r="Y88" s="126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</row>
    <row r="89" spans="1:152" ht="22.5" hidden="1" customHeight="1" x14ac:dyDescent="0.35">
      <c r="A89" s="60">
        <v>3.8</v>
      </c>
      <c r="B89" s="61" t="s">
        <v>67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128"/>
      <c r="Y89" s="128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</row>
  </sheetData>
  <mergeCells count="68">
    <mergeCell ref="ET4:EV4"/>
    <mergeCell ref="EQ5:ES5"/>
    <mergeCell ref="CO4:CQ4"/>
    <mergeCell ref="DA4:DC4"/>
    <mergeCell ref="DM4:DO4"/>
    <mergeCell ref="DY4:EA4"/>
    <mergeCell ref="EK4:EM4"/>
    <mergeCell ref="EB5:ED5"/>
    <mergeCell ref="EE5:EG5"/>
    <mergeCell ref="EH5:EJ5"/>
    <mergeCell ref="EK5:EM5"/>
    <mergeCell ref="EN5:EP5"/>
    <mergeCell ref="CO5:CQ5"/>
    <mergeCell ref="CR5:CT5"/>
    <mergeCell ref="CU5:CW5"/>
    <mergeCell ref="CX5:CZ5"/>
    <mergeCell ref="DA5:DC5"/>
    <mergeCell ref="DD5:DF5"/>
    <mergeCell ref="ET5:EV5"/>
    <mergeCell ref="DG5:DI5"/>
    <mergeCell ref="DJ5:DL5"/>
    <mergeCell ref="DM5:DO5"/>
    <mergeCell ref="DP5:DR5"/>
    <mergeCell ref="DS5:DU5"/>
    <mergeCell ref="DV5:DX5"/>
    <mergeCell ref="DY5:EA5"/>
    <mergeCell ref="C5:E5"/>
    <mergeCell ref="A1:B1"/>
    <mergeCell ref="A2:T2"/>
    <mergeCell ref="A3:T3"/>
    <mergeCell ref="I5:K5"/>
    <mergeCell ref="L5:N5"/>
    <mergeCell ref="O5:Q5"/>
    <mergeCell ref="R5:T5"/>
    <mergeCell ref="F5:H5"/>
    <mergeCell ref="N4:Q4"/>
    <mergeCell ref="B5:B6"/>
    <mergeCell ref="A5:A6"/>
    <mergeCell ref="AV5:AX5"/>
    <mergeCell ref="U5:W5"/>
    <mergeCell ref="BE5:BG5"/>
    <mergeCell ref="AG4:AM4"/>
    <mergeCell ref="AY5:BA5"/>
    <mergeCell ref="BB5:BD5"/>
    <mergeCell ref="AC4:AF4"/>
    <mergeCell ref="AQ4:AT4"/>
    <mergeCell ref="BD4:BG4"/>
    <mergeCell ref="X5:Z5"/>
    <mergeCell ref="AA5:AC5"/>
    <mergeCell ref="AD5:AF5"/>
    <mergeCell ref="AG5:AI5"/>
    <mergeCell ref="AJ5:AL5"/>
    <mergeCell ref="BQ4:BS4"/>
    <mergeCell ref="CC4:CE4"/>
    <mergeCell ref="AM5:AO5"/>
    <mergeCell ref="AP5:AR5"/>
    <mergeCell ref="CL5:CN5"/>
    <mergeCell ref="CF5:CH5"/>
    <mergeCell ref="BZ5:CB5"/>
    <mergeCell ref="CC5:CE5"/>
    <mergeCell ref="BH5:BJ5"/>
    <mergeCell ref="BK5:BM5"/>
    <mergeCell ref="BN5:BP5"/>
    <mergeCell ref="CI5:CK5"/>
    <mergeCell ref="BQ5:BS5"/>
    <mergeCell ref="BT5:BV5"/>
    <mergeCell ref="BW5:BY5"/>
    <mergeCell ref="AS5:AU5"/>
  </mergeCells>
  <phoneticPr fontId="9" type="noConversion"/>
  <pageMargins left="0.11811023622047245" right="0.11811023622047245" top="0.11811023622047245" bottom="0.1181102362204724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QUY 4 VA 2025</vt:lpstr>
      <vt:lpstr>'QUY 4 VA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Hien</dc:creator>
  <cp:lastModifiedBy>LeHien</cp:lastModifiedBy>
  <cp:lastPrinted>2026-01-18T09:32:26Z</cp:lastPrinted>
  <dcterms:created xsi:type="dcterms:W3CDTF">2018-04-04T09:11:00Z</dcterms:created>
  <dcterms:modified xsi:type="dcterms:W3CDTF">2026-01-29T02:06:54Z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5077EEE020AA4B738C071FC26DD5B352_12</vt:lpwstr>
  </property>
  <property fmtid="{D5CDD505-2E9C-101B-9397-08002B2CF9AE}" pid="3" name="KSOProductBuildVer">
    <vt:lpwstr>1033-12.2.0.13489</vt:lpwstr>
  </property>
</Properties>
</file>